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4.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5.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6.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D:\Users\brandte\Desktop\"/>
    </mc:Choice>
  </mc:AlternateContent>
  <xr:revisionPtr revIDLastSave="0" documentId="8_{0B779933-9FD2-45BE-853F-0E040FA610F4}" xr6:coauthVersionLast="47" xr6:coauthVersionMax="47" xr10:uidLastSave="{00000000-0000-0000-0000-000000000000}"/>
  <bookViews>
    <workbookView xWindow="-120" yWindow="-120" windowWidth="29040" windowHeight="15840" tabRatio="791" firstSheet="1" activeTab="4" xr2:uid="{00000000-000D-0000-FFFF-FFFF00000000}"/>
  </bookViews>
  <sheets>
    <sheet name="uitleg" sheetId="1" r:id="rId1"/>
    <sheet name="Overzichtslijsten" sheetId="11" r:id="rId2"/>
    <sheet name="aansluitleidingen" sheetId="4" r:id="rId3"/>
    <sheet name="distributieleidingen" sheetId="5" r:id="rId4"/>
    <sheet name="transportleidingen" sheetId="6" r:id="rId5"/>
    <sheet name="ondermaatse_druk" sheetId="7" r:id="rId6"/>
    <sheet name="ondermaatse_waterkwaliteit" sheetId="8" r:id="rId7"/>
    <sheet name="OLM_samenvatting" sheetId="10" r:id="rId8"/>
    <sheet name="Bechmark_OLM" sheetId="16" r:id="rId9"/>
    <sheet name="OLM_oorzaak" sheetId="14" r:id="rId10"/>
    <sheet name="OLM_type" sheetId="15" r:id="rId11"/>
  </sheets>
  <definedNames>
    <definedName name="aansluiting">Overzichtslijsten!$B$10:$B$17</definedName>
    <definedName name="AL_lookup">Overzichtslijsten!$B$10:$F$17</definedName>
    <definedName name="distributie">Overzichtslijsten!$B$21:$B$26</definedName>
    <definedName name="DL_lookup">Overzichtslijsten!$B$21:$F$26</definedName>
    <definedName name="druk">Overzichtslijsten!$B$35:$B$36</definedName>
    <definedName name="druk_lookup">Overzichtslijsten!$B$35:$F$36</definedName>
    <definedName name="gepland_ongepland">uitleg!$M$55:$M$56</definedName>
    <definedName name="OLM_aansluitleidingen">aansluitleidingen!$K$6:$K$26</definedName>
    <definedName name="OLM_distributieleidingen">distributieleidingen!$K$6:$K$19</definedName>
    <definedName name="OLM_ondermaatse_druk">ondermaatse_druk!$K$6:$K$27</definedName>
    <definedName name="OLM_ondermaatse_waterkwaliteit">ondermaatse_waterkwaliteit!$K$6:$K$31</definedName>
    <definedName name="OLM_transportleidingen">transportleidingen!$K$6:$K$13</definedName>
    <definedName name="oorzaak_aansluitleidingen">aansluitleidingen!$H$6:$H$26</definedName>
    <definedName name="oorzaak_distributieleidingen">distributieleidingen!$H$6:$H$19</definedName>
    <definedName name="oorzaak_gepland">OLM_samenvatting!$C$22:$C$23</definedName>
    <definedName name="oorzaak_ondermaatse_druk">ondermaatse_druk!$H$6:$H$27</definedName>
    <definedName name="oorzaak_ondermaatse_waterkwaliteit">ondermaatse_waterkwaliteit!$H$6:$H$31</definedName>
    <definedName name="oorzaak_ongepland">OLM_samenvatting!$C$24:$C$26</definedName>
    <definedName name="oorzaak_transportleidingen">transportleidingen!$H$6:$H$13</definedName>
    <definedName name="range_aansluitleidingen">aansluitleidingen!$B$6:$L$26</definedName>
    <definedName name="range_distributieleidingen">distributieleidingen!$B$6:$L$19</definedName>
    <definedName name="range_ondermaatse_druk">ondermaatse_druk!$B$6:$L$27</definedName>
    <definedName name="range_ondermaatse_waterkwaliteit">ondermaatse_waterkwaliteit!$B$6:$L$31</definedName>
    <definedName name="range_transportleidingen">transportleidingen!$B$6:$L$13</definedName>
    <definedName name="registratieduur" localSheetId="7">OLM_samenvatting!$D$4</definedName>
    <definedName name="registratieduur">#REF!</definedName>
    <definedName name="TL_lookup">Overzichtslijsten!$B$30:$F$31</definedName>
    <definedName name="totaal_aantal_klanten" localSheetId="7">OLM_samenvatting!$D$2</definedName>
    <definedName name="totaal_aantal_klanten">#REF!</definedName>
    <definedName name="transport">Overzichtslijsten!$B$30:$B$31</definedName>
    <definedName name="wakwa_lookup">Overzichtslijsten!$B$40:$F$44</definedName>
    <definedName name="waterkwaliteit">Overzichtslijsten!$B$40:$B$44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6" l="1"/>
  <c r="G7" i="6"/>
  <c r="G8" i="6"/>
  <c r="G9" i="6"/>
  <c r="G10" i="6"/>
  <c r="G11" i="6"/>
  <c r="G12" i="6"/>
  <c r="G13" i="6"/>
  <c r="J6" i="6"/>
  <c r="J7" i="6"/>
  <c r="J8" i="6"/>
  <c r="J9" i="6"/>
  <c r="J10" i="6"/>
  <c r="J11" i="6"/>
  <c r="J12" i="6"/>
  <c r="I6" i="6"/>
  <c r="I7" i="6"/>
  <c r="I8" i="6"/>
  <c r="I9" i="6"/>
  <c r="I10" i="6"/>
  <c r="I11" i="6"/>
  <c r="I12" i="6"/>
  <c r="J6" i="5"/>
  <c r="J7" i="5"/>
  <c r="J8" i="5"/>
  <c r="J9" i="5"/>
  <c r="J10" i="5"/>
  <c r="J11" i="5"/>
  <c r="J12" i="5"/>
  <c r="J13" i="5"/>
  <c r="J14" i="5"/>
  <c r="J15" i="5"/>
  <c r="J16" i="5"/>
  <c r="J17" i="5"/>
  <c r="J18" i="5"/>
  <c r="J19" i="5"/>
  <c r="I6" i="5"/>
  <c r="I7" i="5"/>
  <c r="I8" i="5"/>
  <c r="I9" i="5"/>
  <c r="I10" i="5"/>
  <c r="I11" i="5"/>
  <c r="I12" i="5"/>
  <c r="I13" i="5"/>
  <c r="I14" i="5"/>
  <c r="I15" i="5"/>
  <c r="I16" i="5"/>
  <c r="I17" i="5"/>
  <c r="I18" i="5"/>
  <c r="I19" i="5"/>
  <c r="G6" i="5"/>
  <c r="G7" i="5"/>
  <c r="G8" i="5"/>
  <c r="G9" i="5"/>
  <c r="G10" i="5"/>
  <c r="G11" i="5"/>
  <c r="G12" i="5"/>
  <c r="G13" i="5"/>
  <c r="G14" i="5"/>
  <c r="G15" i="5"/>
  <c r="G16" i="5"/>
  <c r="G17" i="5"/>
  <c r="G18" i="5"/>
  <c r="G19" i="5"/>
  <c r="E6" i="5"/>
  <c r="E7" i="5"/>
  <c r="E8" i="5"/>
  <c r="E9" i="5"/>
  <c r="E10" i="5"/>
  <c r="E11" i="5"/>
  <c r="E12" i="5"/>
  <c r="E13" i="5"/>
  <c r="E14" i="5"/>
  <c r="E15" i="5"/>
  <c r="E16" i="5"/>
  <c r="E17" i="5"/>
  <c r="E18" i="5"/>
  <c r="E19" i="5"/>
  <c r="E6" i="4"/>
  <c r="E7" i="4"/>
  <c r="E8" i="4"/>
  <c r="E9" i="4"/>
  <c r="E10" i="4"/>
  <c r="E11" i="4"/>
  <c r="E12" i="4"/>
  <c r="E13" i="4"/>
  <c r="E14" i="4"/>
  <c r="E15" i="4"/>
  <c r="E16" i="4"/>
  <c r="E17" i="4"/>
  <c r="E18" i="4"/>
  <c r="E19" i="4"/>
  <c r="E20" i="4"/>
  <c r="G6" i="4"/>
  <c r="G7" i="4"/>
  <c r="G8" i="4"/>
  <c r="G9" i="4"/>
  <c r="G10" i="4"/>
  <c r="G11" i="4"/>
  <c r="G12" i="4"/>
  <c r="G13" i="4"/>
  <c r="G14" i="4"/>
  <c r="G15" i="4"/>
  <c r="G16" i="4"/>
  <c r="G17" i="4"/>
  <c r="G18" i="4"/>
  <c r="G19" i="4"/>
  <c r="G20" i="4"/>
  <c r="J6" i="4"/>
  <c r="J7" i="4"/>
  <c r="J8" i="4"/>
  <c r="J9" i="4"/>
  <c r="J10" i="4"/>
  <c r="J11" i="4"/>
  <c r="J12" i="4"/>
  <c r="J13" i="4"/>
  <c r="J14" i="4"/>
  <c r="J15" i="4"/>
  <c r="I6" i="4"/>
  <c r="I7" i="4"/>
  <c r="I8" i="4"/>
  <c r="I9" i="4"/>
  <c r="I10" i="4"/>
  <c r="I11" i="4"/>
  <c r="I12" i="4"/>
  <c r="I13" i="4"/>
  <c r="I14" i="4"/>
  <c r="I15" i="4"/>
  <c r="I16" i="4"/>
  <c r="I17" i="4"/>
  <c r="I18" i="4"/>
  <c r="I19" i="4"/>
  <c r="I20" i="4"/>
  <c r="K13" i="6" l="1"/>
  <c r="J13" i="6"/>
  <c r="I13" i="6"/>
  <c r="E13" i="6"/>
  <c r="E12" i="6"/>
  <c r="E22" i="10"/>
  <c r="D22" i="10"/>
  <c r="E11" i="6" l="1"/>
  <c r="E10" i="6"/>
  <c r="E9" i="6"/>
  <c r="E8" i="6"/>
  <c r="E7" i="6"/>
  <c r="I5" i="8"/>
  <c r="I5" i="7"/>
  <c r="I5" i="6"/>
  <c r="I5" i="5"/>
  <c r="I5" i="4"/>
  <c r="J26" i="4" l="1"/>
  <c r="I26" i="4"/>
  <c r="G26" i="4"/>
  <c r="E26" i="4"/>
  <c r="E25" i="4"/>
  <c r="G25" i="4"/>
  <c r="I25" i="4"/>
  <c r="J25" i="4"/>
  <c r="E24" i="4"/>
  <c r="G24" i="4"/>
  <c r="I24" i="4"/>
  <c r="J24" i="4"/>
  <c r="D4" i="10" l="1"/>
  <c r="G31" i="8" l="1"/>
  <c r="E31" i="8"/>
  <c r="E30" i="8"/>
  <c r="G30" i="8"/>
  <c r="I30" i="8"/>
  <c r="J30" i="8"/>
  <c r="G27" i="7"/>
  <c r="E27" i="7"/>
  <c r="E26" i="7"/>
  <c r="G26" i="7"/>
  <c r="I26" i="7"/>
  <c r="J26" i="7"/>
  <c r="E25" i="7"/>
  <c r="G25" i="7"/>
  <c r="I25" i="7"/>
  <c r="J25" i="7"/>
  <c r="E23" i="4" l="1"/>
  <c r="G23" i="4"/>
  <c r="I23" i="4"/>
  <c r="J23" i="4"/>
  <c r="E22" i="4"/>
  <c r="G22" i="4"/>
  <c r="I22" i="4"/>
  <c r="J22" i="4"/>
  <c r="E21" i="4"/>
  <c r="G21" i="4"/>
  <c r="I21" i="4"/>
  <c r="J21" i="4"/>
  <c r="J20" i="4"/>
  <c r="J19" i="4"/>
  <c r="J18" i="4"/>
  <c r="J17" i="4"/>
  <c r="J16" i="4"/>
  <c r="D24" i="10"/>
  <c r="D6" i="10" l="1"/>
  <c r="K7" i="5" s="1"/>
  <c r="K20" i="4" l="1"/>
  <c r="K12" i="6"/>
  <c r="K19" i="5"/>
  <c r="K7" i="8"/>
  <c r="K15" i="8"/>
  <c r="K23" i="8"/>
  <c r="K6" i="8"/>
  <c r="K14" i="7"/>
  <c r="K22" i="7"/>
  <c r="K9" i="6"/>
  <c r="K13" i="5"/>
  <c r="K24" i="4"/>
  <c r="K9" i="4"/>
  <c r="K8" i="4"/>
  <c r="K26" i="4"/>
  <c r="K13" i="7"/>
  <c r="K8" i="8"/>
  <c r="K16" i="8"/>
  <c r="K24" i="8"/>
  <c r="K7" i="7"/>
  <c r="K15" i="7"/>
  <c r="K23" i="7"/>
  <c r="K10" i="6"/>
  <c r="K14" i="5"/>
  <c r="K23" i="4"/>
  <c r="K6" i="5"/>
  <c r="K22" i="8"/>
  <c r="K11" i="4"/>
  <c r="K9" i="8"/>
  <c r="K17" i="8"/>
  <c r="K25" i="8"/>
  <c r="K8" i="7"/>
  <c r="K16" i="7"/>
  <c r="K24" i="7"/>
  <c r="K11" i="6"/>
  <c r="K15" i="5"/>
  <c r="K22" i="4"/>
  <c r="K12" i="4"/>
  <c r="K13" i="4"/>
  <c r="K21" i="7"/>
  <c r="K10" i="8"/>
  <c r="K18" i="8"/>
  <c r="K26" i="8"/>
  <c r="K9" i="7"/>
  <c r="K17" i="7"/>
  <c r="K25" i="7"/>
  <c r="K6" i="6"/>
  <c r="K16" i="5"/>
  <c r="K21" i="4"/>
  <c r="K7" i="4"/>
  <c r="K14" i="8"/>
  <c r="K11" i="8"/>
  <c r="K19" i="8"/>
  <c r="K27" i="8"/>
  <c r="K10" i="7"/>
  <c r="K18" i="7"/>
  <c r="K26" i="7"/>
  <c r="K18" i="5"/>
  <c r="K17" i="5"/>
  <c r="K15" i="4"/>
  <c r="K10" i="4"/>
  <c r="K10" i="5"/>
  <c r="K14" i="4"/>
  <c r="K30" i="8"/>
  <c r="K25" i="4"/>
  <c r="K12" i="8"/>
  <c r="K20" i="8"/>
  <c r="K28" i="8"/>
  <c r="K11" i="7"/>
  <c r="K19" i="7"/>
  <c r="K6" i="7"/>
  <c r="K6" i="4"/>
  <c r="K12" i="5"/>
  <c r="K13" i="8"/>
  <c r="K21" i="8"/>
  <c r="K29" i="8"/>
  <c r="K12" i="7"/>
  <c r="K20" i="7"/>
  <c r="K7" i="6"/>
  <c r="K11" i="5"/>
  <c r="K8" i="6"/>
  <c r="K16" i="4"/>
  <c r="K19" i="4"/>
  <c r="K18" i="4"/>
  <c r="K17" i="4"/>
  <c r="E29" i="8"/>
  <c r="G29" i="8"/>
  <c r="I29" i="8"/>
  <c r="J29" i="8"/>
  <c r="E24" i="7"/>
  <c r="G24" i="7"/>
  <c r="I24" i="7"/>
  <c r="J24" i="7"/>
  <c r="J8" i="8"/>
  <c r="I8" i="8"/>
  <c r="J7" i="8"/>
  <c r="I7" i="8"/>
  <c r="J7" i="7"/>
  <c r="I7" i="7"/>
  <c r="K9" i="5"/>
  <c r="K8" i="5"/>
  <c r="J6" i="7"/>
  <c r="I6" i="7"/>
  <c r="J6" i="8"/>
  <c r="I6" i="8"/>
  <c r="E6" i="8"/>
  <c r="G6" i="8"/>
  <c r="E7" i="8"/>
  <c r="G7" i="8"/>
  <c r="E8" i="8"/>
  <c r="G8" i="8"/>
  <c r="E9" i="8"/>
  <c r="G9" i="8"/>
  <c r="I9" i="8"/>
  <c r="J9" i="8"/>
  <c r="E10" i="8"/>
  <c r="G10" i="8"/>
  <c r="I10" i="8"/>
  <c r="J10" i="8"/>
  <c r="E11" i="8"/>
  <c r="G11" i="8"/>
  <c r="I11" i="8"/>
  <c r="J11" i="8"/>
  <c r="E12" i="8"/>
  <c r="G12" i="8"/>
  <c r="I12" i="8"/>
  <c r="J12" i="8"/>
  <c r="E13" i="8"/>
  <c r="G13" i="8"/>
  <c r="I13" i="8"/>
  <c r="J13" i="8"/>
  <c r="E14" i="8"/>
  <c r="G14" i="8"/>
  <c r="I14" i="8"/>
  <c r="J14" i="8"/>
  <c r="E15" i="8"/>
  <c r="G15" i="8"/>
  <c r="I15" i="8"/>
  <c r="J15" i="8"/>
  <c r="E16" i="8"/>
  <c r="G16" i="8"/>
  <c r="I16" i="8"/>
  <c r="J16" i="8"/>
  <c r="E17" i="8"/>
  <c r="G17" i="8"/>
  <c r="I17" i="8"/>
  <c r="J17" i="8"/>
  <c r="E18" i="8"/>
  <c r="G18" i="8"/>
  <c r="I18" i="8"/>
  <c r="J18" i="8"/>
  <c r="E19" i="8"/>
  <c r="G19" i="8"/>
  <c r="I19" i="8"/>
  <c r="J19" i="8"/>
  <c r="E20" i="8"/>
  <c r="G20" i="8"/>
  <c r="I20" i="8"/>
  <c r="J20" i="8"/>
  <c r="E21" i="8"/>
  <c r="G21" i="8"/>
  <c r="I21" i="8"/>
  <c r="J21" i="8"/>
  <c r="E22" i="8"/>
  <c r="G22" i="8"/>
  <c r="I22" i="8"/>
  <c r="J22" i="8"/>
  <c r="E23" i="8"/>
  <c r="G23" i="8"/>
  <c r="I23" i="8"/>
  <c r="J23" i="8"/>
  <c r="E24" i="8"/>
  <c r="G24" i="8"/>
  <c r="I24" i="8"/>
  <c r="J24" i="8"/>
  <c r="E25" i="8"/>
  <c r="G25" i="8"/>
  <c r="I25" i="8"/>
  <c r="J25" i="8"/>
  <c r="E26" i="8"/>
  <c r="G26" i="8"/>
  <c r="I26" i="8"/>
  <c r="J26" i="8"/>
  <c r="E27" i="8"/>
  <c r="G27" i="8"/>
  <c r="I27" i="8"/>
  <c r="J27" i="8"/>
  <c r="E28" i="8"/>
  <c r="G28" i="8"/>
  <c r="I28" i="8"/>
  <c r="J28" i="8"/>
  <c r="E6" i="7"/>
  <c r="G6" i="7"/>
  <c r="E7" i="7"/>
  <c r="G7" i="7"/>
  <c r="E8" i="7"/>
  <c r="G8" i="7"/>
  <c r="I8" i="7"/>
  <c r="J8" i="7"/>
  <c r="E9" i="7"/>
  <c r="G9" i="7"/>
  <c r="I9" i="7"/>
  <c r="J9" i="7"/>
  <c r="E10" i="7"/>
  <c r="G10" i="7"/>
  <c r="I10" i="7"/>
  <c r="J10" i="7"/>
  <c r="E11" i="7"/>
  <c r="G11" i="7"/>
  <c r="I11" i="7"/>
  <c r="J11" i="7"/>
  <c r="E12" i="7"/>
  <c r="G12" i="7"/>
  <c r="I12" i="7"/>
  <c r="J12" i="7"/>
  <c r="E13" i="7"/>
  <c r="G13" i="7"/>
  <c r="I13" i="7"/>
  <c r="J13" i="7"/>
  <c r="E14" i="7"/>
  <c r="G14" i="7"/>
  <c r="I14" i="7"/>
  <c r="J14" i="7"/>
  <c r="E15" i="7"/>
  <c r="G15" i="7"/>
  <c r="I15" i="7"/>
  <c r="J15" i="7"/>
  <c r="E16" i="7"/>
  <c r="G16" i="7"/>
  <c r="I16" i="7"/>
  <c r="J16" i="7"/>
  <c r="E17" i="7"/>
  <c r="G17" i="7"/>
  <c r="I17" i="7"/>
  <c r="J17" i="7"/>
  <c r="E18" i="7"/>
  <c r="G18" i="7"/>
  <c r="I18" i="7"/>
  <c r="J18" i="7"/>
  <c r="E19" i="7"/>
  <c r="G19" i="7"/>
  <c r="I19" i="7"/>
  <c r="J19" i="7"/>
  <c r="E20" i="7"/>
  <c r="G20" i="7"/>
  <c r="I20" i="7"/>
  <c r="J20" i="7"/>
  <c r="E21" i="7"/>
  <c r="G21" i="7"/>
  <c r="I21" i="7"/>
  <c r="J21" i="7"/>
  <c r="E22" i="7"/>
  <c r="G22" i="7"/>
  <c r="I22" i="7"/>
  <c r="J22" i="7"/>
  <c r="E23" i="7"/>
  <c r="G23" i="7"/>
  <c r="I23" i="7"/>
  <c r="J23" i="7"/>
  <c r="E6" i="6"/>
  <c r="E35" i="1"/>
  <c r="E42" i="1"/>
  <c r="E26" i="10"/>
  <c r="H25" i="10"/>
  <c r="H26" i="10"/>
  <c r="H23" i="10"/>
  <c r="G23" i="10"/>
  <c r="F25" i="10"/>
  <c r="F24" i="10"/>
  <c r="G26" i="10"/>
  <c r="F26" i="10"/>
  <c r="E25" i="10"/>
  <c r="E24" i="10"/>
  <c r="E23" i="10"/>
  <c r="H22" i="10"/>
  <c r="D23" i="10"/>
  <c r="G25" i="10"/>
  <c r="G24" i="10"/>
  <c r="H24" i="10"/>
  <c r="F22" i="10"/>
  <c r="F23" i="10"/>
  <c r="G22" i="10"/>
  <c r="I24" i="10" l="1"/>
  <c r="L24" i="10" s="1"/>
  <c r="D12" i="10"/>
  <c r="L12" i="10" s="1"/>
  <c r="I23" i="10"/>
  <c r="I22" i="10"/>
  <c r="L22" i="10" s="1"/>
  <c r="D11" i="10"/>
  <c r="L11" i="10" s="1"/>
  <c r="L23" i="10"/>
  <c r="F27" i="10"/>
  <c r="F30" i="10" s="1"/>
  <c r="G27" i="10"/>
  <c r="G30" i="10" s="1"/>
  <c r="E27" i="10"/>
  <c r="E30" i="10" s="1"/>
  <c r="H27" i="10"/>
  <c r="H30" i="10" s="1"/>
  <c r="D25" i="10"/>
  <c r="D26" i="10"/>
  <c r="D13" i="10" l="1"/>
  <c r="D14" i="10" s="1"/>
  <c r="D16" i="10" s="1"/>
  <c r="I25" i="10"/>
  <c r="L25" i="10" s="1"/>
  <c r="I26" i="10"/>
  <c r="D27" i="10"/>
  <c r="I27" i="10" l="1"/>
  <c r="I30" i="10" s="1"/>
  <c r="D30" i="10"/>
  <c r="K13" i="10"/>
  <c r="L13" i="10"/>
  <c r="L26" i="10"/>
  <c r="K30" i="10" l="1"/>
  <c r="H29" i="10"/>
  <c r="K24" i="10"/>
  <c r="L27" i="10"/>
  <c r="G29" i="10"/>
  <c r="F29" i="10"/>
  <c r="K23" i="10"/>
  <c r="E29" i="10"/>
  <c r="K22" i="10"/>
  <c r="K25" i="10"/>
  <c r="K26" i="10"/>
  <c r="D29" i="10"/>
  <c r="K11" i="10"/>
  <c r="L14" i="10"/>
  <c r="K12" i="10"/>
  <c r="I16" i="10" l="1"/>
</calcChain>
</file>

<file path=xl/sharedStrings.xml><?xml version="1.0" encoding="utf-8"?>
<sst xmlns="http://schemas.openxmlformats.org/spreadsheetml/2006/main" count="270" uniqueCount="147">
  <si>
    <t>locatie</t>
  </si>
  <si>
    <t>start_tijd</t>
  </si>
  <si>
    <t>ABC</t>
  </si>
  <si>
    <t>naam van de locatie</t>
  </si>
  <si>
    <t>dropdown list</t>
  </si>
  <si>
    <t>oorzaak</t>
  </si>
  <si>
    <t>OLM</t>
  </si>
  <si>
    <t>start_datum</t>
  </si>
  <si>
    <t>BEDRIJFSNAAM</t>
  </si>
  <si>
    <t>unieke naam</t>
  </si>
  <si>
    <t>duur (min)</t>
  </si>
  <si>
    <t>ruimte voor commentaar</t>
  </si>
  <si>
    <t>totaal</t>
  </si>
  <si>
    <t>%</t>
  </si>
  <si>
    <t>Wanneer op deze knop wordt gedrukt wordt onderaan de lijst een nieuwe (lege) rij toegevoegd.</t>
  </si>
  <si>
    <t>In de OLM_samenvatting wordt deze toegevoegde rij ook meegenomen.</t>
  </si>
  <si>
    <t>OLM_samenvatting</t>
  </si>
  <si>
    <t>- ondermaatse druk</t>
  </si>
  <si>
    <t>- ondermaatse waterkwaliteit</t>
  </si>
  <si>
    <t>- leveringsonderbreking op aansluitleidingen</t>
  </si>
  <si>
    <t>- leveringsonderbrekingen op distributieleidingen</t>
  </si>
  <si>
    <t>- leveringsonderbrekingen op transportleidingen</t>
  </si>
  <si>
    <t>spontane fout</t>
  </si>
  <si>
    <t>fout eigen bedrijf</t>
  </si>
  <si>
    <t>fout derden</t>
  </si>
  <si>
    <t>gepland</t>
  </si>
  <si>
    <t>ongepland</t>
  </si>
  <si>
    <t>gemeld</t>
  </si>
  <si>
    <t>ongemeld</t>
  </si>
  <si>
    <t>storing transportleiding</t>
  </si>
  <si>
    <t>aansluitleidingen</t>
  </si>
  <si>
    <t>distributieleidingen</t>
  </si>
  <si>
    <t>ondermaatse_druk</t>
  </si>
  <si>
    <t>ondermaatse_waterkwaliteit</t>
  </si>
  <si>
    <t xml:space="preserve">Voor iedere ondermaatse levering wordt het volgende ingevuld: </t>
  </si>
  <si>
    <t>BENCHMARK</t>
  </si>
  <si>
    <t>TOTALE OLM</t>
  </si>
  <si>
    <t>activiteit - aansluitleidingen</t>
  </si>
  <si>
    <t>activiteit - distributieleidingen</t>
  </si>
  <si>
    <t>activiteit - druk</t>
  </si>
  <si>
    <t>activiteit - waterkwaliteit</t>
  </si>
  <si>
    <t>activiteit</t>
  </si>
  <si>
    <t>Leveringsonderbrekingen door activiteiten aan aansluitleidingen</t>
  </si>
  <si>
    <t>Leveringsonderbrekingen door activiteiten aan distributieleidingen</t>
  </si>
  <si>
    <t>Ondermaatse druk</t>
  </si>
  <si>
    <t>Ondermaatse waterkwaliteit</t>
  </si>
  <si>
    <t>facultatief in te vullen</t>
  </si>
  <si>
    <t>ondermaatse waterkwaliteit vastgesteld in het leidingnet</t>
  </si>
  <si>
    <t>kookadviezen uitgegeven</t>
  </si>
  <si>
    <t>te lage druk vastegsteld in leidingnet</t>
  </si>
  <si>
    <t>te lage druk vastgesteld op verbruiksadres</t>
  </si>
  <si>
    <t>geplande OLM?</t>
  </si>
  <si>
    <t>de gele vlakken moeten worden ingevuld voor de becnhmark</t>
  </si>
  <si>
    <t>de groene vlakken kunnen worden ingevuld (facultatief)</t>
  </si>
  <si>
    <t>de witte vlakken worden niet ingevuld, deze zijn beveiligd</t>
  </si>
  <si>
    <t>leveringsonderbrekingen op</t>
  </si>
  <si>
    <t>-</t>
  </si>
  <si>
    <t xml:space="preserve">In het commentaarveld kunt u algemene opmerkingen over activiteiten of bijbehorende normen kwijt. </t>
  </si>
  <si>
    <t>commentaar</t>
  </si>
  <si>
    <t>automatisch gekozen uit overzichtslijsten, als er geen norm is moet dit ingevuld worden door de gebruiker</t>
  </si>
  <si>
    <t>Input</t>
  </si>
  <si>
    <t>Onderverdeling</t>
  </si>
  <si>
    <t>input gebruiker</t>
  </si>
  <si>
    <t>toelichting</t>
  </si>
  <si>
    <t>wordt geconstrueerd door sheet uit locatie, datum, tijd</t>
  </si>
  <si>
    <t>berekening door sheet van aantal ondermaatse leveringsminuten</t>
  </si>
  <si>
    <t>Werking programma</t>
  </si>
  <si>
    <t>Resultaten</t>
  </si>
  <si>
    <t>Voor de registratie van OLM is per type ondermaatse levering een worksheet aanwezig:</t>
  </si>
  <si>
    <t>In de sheet 'Overzichtslijsten' staat een compleet overzicht van activiteiten die tot OLM leiden. Hieronder is de indeling van die sheet aangegeven</t>
  </si>
  <si>
    <t>Opsplitsing van de OLM</t>
  </si>
  <si>
    <t>Wat moet er ingevoerd worden</t>
  </si>
  <si>
    <t>Hieronder wordt uitleg gegeven bij het OLM-formulier in 5 punten:</t>
  </si>
  <si>
    <t>Default</t>
  </si>
  <si>
    <t>Default gegevens in de sheet 'Overzichtlijsten'</t>
  </si>
  <si>
    <t>OLM per klant (hh:mm:ss)</t>
  </si>
  <si>
    <t>totaal (min)</t>
  </si>
  <si>
    <t>activiteit - grote incidenten</t>
  </si>
  <si>
    <t>storing productie</t>
  </si>
  <si>
    <t>spuien met aanzeggen waterkwaliteit</t>
  </si>
  <si>
    <t>leverings-onderbrekingen</t>
  </si>
  <si>
    <t>Leveringsonderbrekingen door grote incidenten</t>
  </si>
  <si>
    <t xml:space="preserve">aantal geregistreerde dagen: </t>
  </si>
  <si>
    <t>plaatsing eerste watermeter</t>
  </si>
  <si>
    <t xml:space="preserve">watermeter verwisseling  </t>
  </si>
  <si>
    <t xml:space="preserve">watermeter storing </t>
  </si>
  <si>
    <t xml:space="preserve">hoofdkraan storing  </t>
  </si>
  <si>
    <t>AL storing - acuut</t>
  </si>
  <si>
    <t xml:space="preserve">AL storing - inplanbaar </t>
  </si>
  <si>
    <t>AL vervanging - individueel</t>
  </si>
  <si>
    <t xml:space="preserve">AL vervanging  - projectmatig </t>
  </si>
  <si>
    <t>spuien</t>
  </si>
  <si>
    <t>afsluiters vervangen</t>
  </si>
  <si>
    <t>brandkranen vervangen</t>
  </si>
  <si>
    <t>DL storing</t>
  </si>
  <si>
    <t>DL vervangen</t>
  </si>
  <si>
    <t>ondermaatse waterkwaliteit vastgesteld na werkzaamheden</t>
  </si>
  <si>
    <t>incl. renoveren en rijzen</t>
  </si>
  <si>
    <t>incl. storingen van brandkraan en afsluiters, zadels en dienstkraan</t>
  </si>
  <si>
    <t>(hiervoor moeten macro's geactiveerd zijn en minimaal een regel zijn ingevuld)</t>
  </si>
  <si>
    <t>Indien voor een activiteit gebruik gemaakt wordt van normaantallen verbruiksadressen of standaard onderbrekingsduren dan zijn deze in de lijst weergegeven. Indien bij de berekening</t>
  </si>
  <si>
    <t>uitsluitend wanneer een levering wordt onderbroken en indien van toepassing: onderbrekingsduur meten</t>
  </si>
  <si>
    <t>(stand.) onderbrekingsduur (min)</t>
  </si>
  <si>
    <t>indien van toepassing: bedrijfseigen onderbrekingsduur</t>
  </si>
  <si>
    <t>eventueel bedrijfseigen onderbrekingsduur</t>
  </si>
  <si>
    <t>toelichting/ruimte voor commentaar door waterbedrijven</t>
  </si>
  <si>
    <t>onderbrekingsduur meten of standaard 60 minuten</t>
  </si>
  <si>
    <t>Hierin zijn weergegeven de defaultwaarden (standaard oderbrekingsduur) voor de onderbrekingen waarbij een normtijd mag worden toegepast.</t>
  </si>
  <si>
    <t>In de sheet 'OLM-samenvatting' worden de resultaten samengevat, per type onderbreking en oorzaak van de onderbreking.</t>
  </si>
  <si>
    <t>Overzichtslijsten</t>
  </si>
  <si>
    <t>Hier wordt deze xls nader toegelicht</t>
  </si>
  <si>
    <t>DL storing - inplanbaar</t>
  </si>
  <si>
    <t>Technische aansluitingen</t>
  </si>
  <si>
    <t>berekeningen op basis van:</t>
  </si>
  <si>
    <t>totaal aantal technische aansluitingen:</t>
  </si>
  <si>
    <t xml:space="preserve">factor: </t>
  </si>
  <si>
    <t>aantal rijen</t>
  </si>
  <si>
    <t>aatal rijen</t>
  </si>
  <si>
    <t>totaal aantal administratieve aansluitingen:</t>
  </si>
  <si>
    <t>OLM per administratieve aansluiting (hh:mm:ss)</t>
  </si>
  <si>
    <t>gem. aantal administatieve aansluitingen/watermeter:</t>
  </si>
  <si>
    <t>norm aantal getroffen administatieve aansluitingen</t>
  </si>
  <si>
    <t xml:space="preserve">Jaar: </t>
  </si>
  <si>
    <t>transportleidingen</t>
  </si>
  <si>
    <t>Dropdwon menu lijsten</t>
  </si>
  <si>
    <t xml:space="preserve">Wanneer op deze knop gedrukt wordt wordt er onderaan de lijst 2 nieuwe lege rijen toegevoegd. </t>
  </si>
  <si>
    <t>In de OLM_samenvatting wodt deze toegevoegde rij ook meegenomen. Het aantal rijen is aanpasbaar.</t>
  </si>
  <si>
    <t>(ook hiervoor moeten de macro's geactiveerd zijn en minimaal een regel zijn ingevuld)</t>
  </si>
  <si>
    <t>Onderstaande lijsten bevatten alle activiteiten die tot OLM kunnen leiden met eventuele normaantallen voor aantal administratieve aansluitingen en standaard tijden voor de onderbrekingsduur</t>
  </si>
  <si>
    <t xml:space="preserve">van OLM wordt uitgegaan van werkelijke aantallen administratieve aansluitingen en/of onderbrekingsduur zijn geen waarden ingevuld. </t>
  </si>
  <si>
    <t>ondermaatse waterkwaliteit vastgesteld op administratieve aansluiting</t>
  </si>
  <si>
    <t>Administratieve aansluitingen</t>
  </si>
  <si>
    <t>(per 1 januari van het verslagjaar)</t>
  </si>
  <si>
    <t>aantal getroffen administratieve of technische aansluitingen</t>
  </si>
  <si>
    <t>Omdat de OLM per administratieve aansluiting per jaar wordt bepaald moet ook het totaal aantal administratieve aansluitingen en de registratieduur nog worden ingevuld. Voor de benchmark zijn alle onderbrekingen van belang, hiervoor is een aparte samenvatting opgenomen. In verschillende 'charts' is de OLM gevisualiseerd; onderscheiden naar type en oorzaak voor alleen de benchmark en de totale OLM.</t>
  </si>
  <si>
    <t>Op het OLM_samenvatting tabblad kan gekozen worden tussen administratieve aansluiting of technische aansluitingen. Daardoor dienen beide ingevuld te worden.</t>
  </si>
  <si>
    <t>Hierdoor is het mogelijk om bij de invullijsten in plaats van het aantal administratieve aansluitingen het aantal getroffent technische aansluitingen in te vullen.</t>
  </si>
  <si>
    <t>Met de verhouding tussen het totale aantal administratieve aansluitingen versus het totale aantal technische aansluitingen wordt dan het aantal administraiteve aansluitingen berekend</t>
  </si>
  <si>
    <t>zodat de OLM nog steeds wordt bepaald per administratieve aansluiting per jaar. Om de kolommen te veranderen moet na een keuze in het drop down menu op calculate geklikt worden.</t>
  </si>
  <si>
    <t>BELANGRIJK: Het wijzigen van administratieve aansluitingen naar technische aansluitingen veranderd niks aan de reeds ingevulde rijen.</t>
  </si>
  <si>
    <t>Waar een storing eerst bijvoorbeeld 2 administratieve aansluitingen trof zal het na het veranderen naar technische aansluitingen ineesn 2 technische aansluitingen betekenen.</t>
  </si>
  <si>
    <t xml:space="preserve"> Het is dus zaak om de keuze tussen administratieve of technische aansluiting te maken voordat de verschillende tabbladen worden ingevuld.</t>
  </si>
  <si>
    <t xml:space="preserve">Kleurschema en gebruikte buttons plus belangrijke opmerking </t>
  </si>
  <si>
    <t>verplicht voor de benchmark</t>
  </si>
  <si>
    <t>gem. aantal administatieve aansluitingen/technische aansluiting:</t>
  </si>
  <si>
    <t>Afhankelijk van de instellingen van Excel (wel of niet calculate automatically) staat er linksonder bij de tabbladen (zie plaatje voor office 365 voorbeeld) een knop Calculate (of een nederlands equivalent).</t>
  </si>
  <si>
    <t>Om de verschillende berekeningen en wijzigingen door te voeren moet op deze knop gedrukt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</si>
</sst>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3]d\ mmmm\ yyyy;@"/>
    <numFmt numFmtId="165" formatCode="h:mm;@"/>
    <numFmt numFmtId="166" formatCode="0.0%"/>
    <numFmt numFmtId="167" formatCode="#,##0.000"/>
  </numFmts>
  <fonts count="10" x14ac:knownFonts="1">
    <font>
      <sz val="10"/>
      <name val="Arial"/>
    </font>
    <font>
      <sz val="11"/>
      <color theme="1"/>
      <name val="Calibri"/>
      <family val="2"/>
      <scheme val="minor"/>
    </font>
    <font>
      <sz val="11"/>
      <color theme="1"/>
      <name val="Calibri"/>
      <family val="2"/>
      <scheme val="minor"/>
    </font>
    <font>
      <sz val="8"/>
      <name val="Arial"/>
    </font>
    <font>
      <b/>
      <sz val="10"/>
      <name val="Arial"/>
      <family val="2"/>
    </font>
    <font>
      <u/>
      <sz val="10"/>
      <color indexed="12"/>
      <name val="Arial"/>
    </font>
    <font>
      <sz val="10"/>
      <name val="Arial"/>
      <family val="2"/>
    </font>
    <font>
      <b/>
      <sz val="14"/>
      <name val="Arial"/>
      <family val="2"/>
    </font>
    <font>
      <sz val="12"/>
      <name val="Arial"/>
    </font>
    <font>
      <b/>
      <sz val="12"/>
      <name val="Arial"/>
    </font>
  </fonts>
  <fills count="9">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23"/>
        <bgColor indexed="64"/>
      </patternFill>
    </fill>
    <fill>
      <patternFill patternType="solid">
        <fgColor rgb="FFFFFF00"/>
        <bgColor indexed="64"/>
      </patternFill>
    </fill>
    <fill>
      <patternFill patternType="solid">
        <fgColor theme="0" tint="-0.34998626667073579"/>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thick">
        <color indexed="42"/>
      </top>
      <bottom/>
      <diagonal/>
    </border>
    <border>
      <left/>
      <right style="thick">
        <color indexed="42"/>
      </right>
      <top style="thick">
        <color indexed="42"/>
      </top>
      <bottom/>
      <diagonal/>
    </border>
    <border>
      <left/>
      <right style="thick">
        <color indexed="42"/>
      </right>
      <top/>
      <bottom/>
      <diagonal/>
    </border>
    <border>
      <left style="thick">
        <color indexed="42"/>
      </left>
      <right/>
      <top/>
      <bottom style="thick">
        <color indexed="42"/>
      </bottom>
      <diagonal/>
    </border>
    <border>
      <left/>
      <right/>
      <top/>
      <bottom style="thick">
        <color indexed="42"/>
      </bottom>
      <diagonal/>
    </border>
    <border>
      <left/>
      <right style="thick">
        <color indexed="42"/>
      </right>
      <top/>
      <bottom style="thick">
        <color indexed="42"/>
      </bottom>
      <diagonal/>
    </border>
    <border>
      <left/>
      <right/>
      <top style="thick">
        <color indexed="13"/>
      </top>
      <bottom/>
      <diagonal/>
    </border>
    <border>
      <left/>
      <right style="thick">
        <color indexed="13"/>
      </right>
      <top style="thick">
        <color indexed="13"/>
      </top>
      <bottom/>
      <diagonal/>
    </border>
    <border>
      <left/>
      <right style="thick">
        <color indexed="13"/>
      </right>
      <top/>
      <bottom/>
      <diagonal/>
    </border>
    <border>
      <left style="thick">
        <color indexed="13"/>
      </left>
      <right/>
      <top/>
      <bottom style="thick">
        <color indexed="13"/>
      </bottom>
      <diagonal/>
    </border>
    <border>
      <left/>
      <right/>
      <top/>
      <bottom style="thick">
        <color indexed="13"/>
      </bottom>
      <diagonal/>
    </border>
    <border>
      <left/>
      <right style="thick">
        <color indexed="13"/>
      </right>
      <top/>
      <bottom style="thick">
        <color indexed="1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ck">
        <color indexed="13"/>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ck">
        <color indexed="13"/>
      </top>
      <bottom/>
      <diagonal/>
    </border>
    <border>
      <left style="thin">
        <color indexed="64"/>
      </left>
      <right style="medium">
        <color indexed="64"/>
      </right>
      <top/>
      <bottom style="medium">
        <color indexed="64"/>
      </bottom>
      <diagonal/>
    </border>
    <border>
      <left style="thick">
        <color indexed="42"/>
      </left>
      <right style="thin">
        <color indexed="64"/>
      </right>
      <top style="thin">
        <color indexed="64"/>
      </top>
      <bottom/>
      <diagonal/>
    </border>
    <border>
      <left style="thick">
        <color indexed="42"/>
      </left>
      <right style="thin">
        <color indexed="64"/>
      </right>
      <top/>
      <bottom/>
      <diagonal/>
    </border>
    <border>
      <left style="thick">
        <color indexed="42"/>
      </left>
      <right style="thin">
        <color indexed="64"/>
      </right>
      <top/>
      <bottom style="medium">
        <color indexed="64"/>
      </bottom>
      <diagonal/>
    </border>
    <border>
      <left style="medium">
        <color indexed="64"/>
      </left>
      <right style="medium">
        <color indexed="64"/>
      </right>
      <top style="thick">
        <color indexed="42"/>
      </top>
      <bottom/>
      <diagonal/>
    </border>
    <border>
      <left style="medium">
        <color indexed="64"/>
      </left>
      <right style="thin">
        <color indexed="64"/>
      </right>
      <top style="thick">
        <color indexed="42"/>
      </top>
      <bottom/>
      <diagonal/>
    </border>
    <border>
      <left style="medium">
        <color indexed="64"/>
      </left>
      <right style="thin">
        <color indexed="64"/>
      </right>
      <top/>
      <bottom style="medium">
        <color indexed="64"/>
      </bottom>
      <diagonal/>
    </border>
    <border>
      <left style="thin">
        <color indexed="64"/>
      </left>
      <right/>
      <top style="thick">
        <color indexed="42"/>
      </top>
      <bottom style="thin">
        <color indexed="64"/>
      </bottom>
      <diagonal/>
    </border>
    <border>
      <left/>
      <right style="medium">
        <color indexed="64"/>
      </right>
      <top style="thick">
        <color indexed="42"/>
      </top>
      <bottom style="thin">
        <color indexed="64"/>
      </bottom>
      <diagonal/>
    </border>
    <border>
      <left style="thick">
        <color indexed="13"/>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13"/>
      </left>
      <right/>
      <top style="medium">
        <color indexed="64"/>
      </top>
      <bottom style="medium">
        <color indexed="64"/>
      </bottom>
      <diagonal/>
    </border>
    <border>
      <left style="medium">
        <color indexed="64"/>
      </left>
      <right style="thick">
        <color indexed="64"/>
      </right>
      <top style="thick">
        <color indexed="13"/>
      </top>
      <bottom/>
      <diagonal/>
    </border>
    <border>
      <left style="medium">
        <color indexed="64"/>
      </left>
      <right style="thin">
        <color indexed="64"/>
      </right>
      <top style="thick">
        <color indexed="13"/>
      </top>
      <bottom/>
      <diagonal/>
    </border>
    <border>
      <left style="medium">
        <color indexed="64"/>
      </left>
      <right style="thin">
        <color indexed="64"/>
      </right>
      <top style="thick">
        <color indexed="42"/>
      </top>
      <bottom style="thin">
        <color indexed="64"/>
      </bottom>
      <diagonal/>
    </border>
    <border>
      <left style="thin">
        <color indexed="64"/>
      </left>
      <right style="thin">
        <color indexed="64"/>
      </right>
      <top style="thick">
        <color indexed="42"/>
      </top>
      <bottom style="thin">
        <color indexed="64"/>
      </bottom>
      <diagonal/>
    </border>
    <border>
      <left style="thick">
        <color indexed="42"/>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13"/>
      </left>
      <right/>
      <top style="thick">
        <color indexed="13"/>
      </top>
      <bottom/>
      <diagonal/>
    </border>
    <border>
      <left style="thick">
        <color indexed="13"/>
      </left>
      <right/>
      <top/>
      <bottom style="medium">
        <color indexed="64"/>
      </bottom>
      <diagonal/>
    </border>
    <border>
      <left style="thick">
        <color indexed="42"/>
      </left>
      <right/>
      <top style="thick">
        <color indexed="42"/>
      </top>
      <bottom/>
      <diagonal/>
    </border>
    <border>
      <left style="thick">
        <color indexed="42"/>
      </left>
      <right/>
      <top/>
      <bottom style="medium">
        <color indexed="64"/>
      </bottom>
      <diagonal/>
    </border>
    <border>
      <left style="thick">
        <color indexed="42"/>
      </left>
      <right style="thin">
        <color indexed="64"/>
      </right>
      <top style="medium">
        <color indexed="64"/>
      </top>
      <bottom style="thin">
        <color indexed="64"/>
      </bottom>
      <diagonal/>
    </border>
    <border>
      <left style="thick">
        <color indexed="42"/>
      </left>
      <right style="thin">
        <color indexed="64"/>
      </right>
      <top style="thin">
        <color indexed="64"/>
      </top>
      <bottom style="thin">
        <color indexed="64"/>
      </bottom>
      <diagonal/>
    </border>
    <border>
      <left style="thick">
        <color indexed="13"/>
      </left>
      <right style="thin">
        <color indexed="64"/>
      </right>
      <top style="medium">
        <color indexed="64"/>
      </top>
      <bottom style="thin">
        <color indexed="64"/>
      </bottom>
      <diagonal/>
    </border>
    <border>
      <left style="thick">
        <color indexed="13"/>
      </left>
      <right style="thin">
        <color indexed="64"/>
      </right>
      <top style="thin">
        <color indexed="64"/>
      </top>
      <bottom style="thin">
        <color indexed="64"/>
      </bottom>
      <diagonal/>
    </border>
    <border>
      <left style="thick">
        <color indexed="13"/>
      </left>
      <right/>
      <top style="thin">
        <color indexed="64"/>
      </top>
      <bottom style="medium">
        <color indexed="64"/>
      </bottom>
      <diagonal/>
    </border>
    <border>
      <left/>
      <right style="medium">
        <color indexed="64"/>
      </right>
      <top style="thin">
        <color indexed="64"/>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4">
    <xf numFmtId="0" fontId="0" fillId="0" borderId="0"/>
    <xf numFmtId="0" fontId="5" fillId="0" borderId="0" applyNumberFormat="0" applyFill="0" applyBorder="0" applyAlignment="0" applyProtection="0">
      <alignment vertical="top"/>
      <protection locked="0"/>
    </xf>
    <xf numFmtId="0" fontId="2" fillId="0" borderId="0"/>
    <xf numFmtId="0" fontId="1" fillId="0" borderId="0"/>
  </cellStyleXfs>
  <cellXfs count="303">
    <xf numFmtId="0" fontId="0" fillId="0" borderId="0" xfId="0"/>
    <xf numFmtId="0" fontId="0" fillId="0" borderId="1" xfId="0" applyBorder="1"/>
    <xf numFmtId="0" fontId="0" fillId="0" borderId="0" xfId="0" applyAlignment="1">
      <alignment wrapText="1"/>
    </xf>
    <xf numFmtId="0" fontId="0" fillId="0" borderId="0" xfId="0" applyAlignment="1">
      <alignment horizontal="right"/>
    </xf>
    <xf numFmtId="0" fontId="0" fillId="0" borderId="2" xfId="0" applyBorder="1"/>
    <xf numFmtId="0" fontId="0" fillId="0" borderId="3" xfId="0" applyBorder="1"/>
    <xf numFmtId="0" fontId="0" fillId="0" borderId="5" xfId="0" applyBorder="1"/>
    <xf numFmtId="0" fontId="0" fillId="0" borderId="0" xfId="0" applyBorder="1"/>
    <xf numFmtId="0" fontId="0" fillId="0" borderId="0" xfId="0" applyBorder="1" applyAlignment="1">
      <alignment horizontal="right"/>
    </xf>
    <xf numFmtId="20" fontId="0" fillId="0" borderId="0" xfId="0" applyNumberFormat="1" applyBorder="1"/>
    <xf numFmtId="0" fontId="0" fillId="0" borderId="0" xfId="0" applyFill="1"/>
    <xf numFmtId="0" fontId="0" fillId="0" borderId="0" xfId="0" applyFill="1" applyBorder="1"/>
    <xf numFmtId="0" fontId="0" fillId="0" borderId="7" xfId="0" applyBorder="1"/>
    <xf numFmtId="0" fontId="0" fillId="0" borderId="8" xfId="0" applyBorder="1"/>
    <xf numFmtId="0" fontId="4" fillId="0" borderId="0" xfId="0" applyFont="1"/>
    <xf numFmtId="166" fontId="0" fillId="0" borderId="0" xfId="0" applyNumberFormat="1" applyBorder="1"/>
    <xf numFmtId="0" fontId="0" fillId="0" borderId="0" xfId="0" applyFill="1" applyBorder="1" applyAlignment="1">
      <alignment vertical="top" wrapText="1"/>
    </xf>
    <xf numFmtId="0" fontId="4" fillId="2" borderId="0" xfId="0" applyFont="1" applyFill="1" applyProtection="1">
      <protection locked="0"/>
    </xf>
    <xf numFmtId="3" fontId="0" fillId="2" borderId="10" xfId="0" applyNumberFormat="1" applyFill="1" applyBorder="1" applyProtection="1">
      <protection locked="0"/>
    </xf>
    <xf numFmtId="0" fontId="0" fillId="2" borderId="12" xfId="0" applyFill="1" applyBorder="1" applyProtection="1">
      <protection locked="0"/>
    </xf>
    <xf numFmtId="164" fontId="0" fillId="2" borderId="1" xfId="0" applyNumberFormat="1" applyFill="1" applyBorder="1" applyProtection="1">
      <protection locked="0"/>
    </xf>
    <xf numFmtId="165" fontId="0" fillId="2" borderId="1" xfId="0" applyNumberFormat="1" applyFill="1" applyBorder="1" applyProtection="1">
      <protection locked="0"/>
    </xf>
    <xf numFmtId="0" fontId="0" fillId="2" borderId="1" xfId="0" applyFill="1" applyBorder="1" applyProtection="1">
      <protection locked="0"/>
    </xf>
    <xf numFmtId="0" fontId="0" fillId="2" borderId="9" xfId="0" applyFill="1" applyBorder="1" applyProtection="1">
      <protection locked="0"/>
    </xf>
    <xf numFmtId="21" fontId="0" fillId="0" borderId="0" xfId="0" applyNumberFormat="1" applyBorder="1"/>
    <xf numFmtId="0" fontId="0" fillId="2" borderId="15" xfId="0" applyFill="1" applyBorder="1" applyProtection="1">
      <protection locked="0"/>
    </xf>
    <xf numFmtId="0" fontId="0" fillId="0" borderId="12" xfId="0" applyBorder="1"/>
    <xf numFmtId="0" fontId="0" fillId="0" borderId="13" xfId="0" applyBorder="1"/>
    <xf numFmtId="0" fontId="4" fillId="0" borderId="0" xfId="0" applyFont="1" applyBorder="1"/>
    <xf numFmtId="166" fontId="0" fillId="0" borderId="11" xfId="0" applyNumberFormat="1" applyBorder="1"/>
    <xf numFmtId="21" fontId="0" fillId="0" borderId="3" xfId="0" applyNumberFormat="1" applyBorder="1"/>
    <xf numFmtId="166" fontId="0" fillId="0" borderId="12" xfId="0" applyNumberFormat="1" applyBorder="1"/>
    <xf numFmtId="21" fontId="0" fillId="0" borderId="4" xfId="0" applyNumberFormat="1" applyBorder="1"/>
    <xf numFmtId="166" fontId="0" fillId="0" borderId="13" xfId="0" applyNumberFormat="1" applyBorder="1"/>
    <xf numFmtId="21" fontId="4" fillId="0" borderId="6" xfId="0" applyNumberFormat="1" applyFont="1" applyBorder="1"/>
    <xf numFmtId="166" fontId="0" fillId="0" borderId="2" xfId="0" applyNumberFormat="1" applyBorder="1"/>
    <xf numFmtId="166" fontId="0" fillId="0" borderId="3" xfId="0" applyNumberFormat="1" applyBorder="1"/>
    <xf numFmtId="21" fontId="0" fillId="0" borderId="5" xfId="0" applyNumberFormat="1" applyBorder="1"/>
    <xf numFmtId="0" fontId="0" fillId="3" borderId="14" xfId="0" applyFill="1" applyBorder="1" applyProtection="1">
      <protection locked="0"/>
    </xf>
    <xf numFmtId="164" fontId="0" fillId="3" borderId="9" xfId="0" applyNumberFormat="1" applyFill="1" applyBorder="1" applyProtection="1">
      <protection locked="0"/>
    </xf>
    <xf numFmtId="165" fontId="0" fillId="3" borderId="9" xfId="0" applyNumberFormat="1" applyFill="1" applyBorder="1" applyProtection="1">
      <protection locked="0"/>
    </xf>
    <xf numFmtId="0" fontId="0" fillId="3" borderId="12" xfId="0" applyFill="1" applyBorder="1" applyProtection="1">
      <protection locked="0"/>
    </xf>
    <xf numFmtId="164" fontId="0" fillId="3" borderId="1" xfId="0" applyNumberFormat="1" applyFill="1" applyBorder="1" applyProtection="1">
      <protection locked="0"/>
    </xf>
    <xf numFmtId="165" fontId="0" fillId="3" borderId="1" xfId="0" applyNumberFormat="1" applyFill="1" applyBorder="1" applyProtection="1">
      <protection locked="0"/>
    </xf>
    <xf numFmtId="0" fontId="0" fillId="3" borderId="13" xfId="0" applyFill="1" applyBorder="1" applyProtection="1">
      <protection locked="0"/>
    </xf>
    <xf numFmtId="164" fontId="0" fillId="3" borderId="5" xfId="0" applyNumberFormat="1" applyFill="1" applyBorder="1" applyProtection="1">
      <protection locked="0"/>
    </xf>
    <xf numFmtId="165" fontId="0" fillId="3" borderId="5" xfId="0" applyNumberFormat="1" applyFill="1" applyBorder="1" applyProtection="1">
      <protection locked="0"/>
    </xf>
    <xf numFmtId="0" fontId="0" fillId="3" borderId="9" xfId="0" applyFill="1" applyBorder="1" applyProtection="1">
      <protection locked="0"/>
    </xf>
    <xf numFmtId="0" fontId="0" fillId="3" borderId="15" xfId="0" applyFill="1" applyBorder="1" applyProtection="1">
      <protection locked="0"/>
    </xf>
    <xf numFmtId="0" fontId="0" fillId="3" borderId="2" xfId="0" applyFill="1" applyBorder="1" applyProtection="1">
      <protection locked="0"/>
    </xf>
    <xf numFmtId="0" fontId="0" fillId="3" borderId="1" xfId="0" applyFill="1" applyBorder="1" applyProtection="1">
      <protection locked="0"/>
    </xf>
    <xf numFmtId="0" fontId="0" fillId="3" borderId="5" xfId="0" applyFill="1" applyBorder="1" applyProtection="1">
      <protection locked="0"/>
    </xf>
    <xf numFmtId="0" fontId="6" fillId="0" borderId="0" xfId="0" applyFont="1" applyBorder="1"/>
    <xf numFmtId="0" fontId="4" fillId="0" borderId="0" xfId="0" applyFont="1" applyBorder="1" applyAlignment="1">
      <alignment vertical="top" wrapText="1"/>
    </xf>
    <xf numFmtId="0" fontId="7" fillId="0" borderId="0" xfId="0" applyFont="1"/>
    <xf numFmtId="0" fontId="0" fillId="0" borderId="1" xfId="0" applyFill="1" applyBorder="1"/>
    <xf numFmtId="0" fontId="0" fillId="0" borderId="5" xfId="0" applyFill="1" applyBorder="1"/>
    <xf numFmtId="166" fontId="0" fillId="0" borderId="2" xfId="0" applyNumberFormat="1" applyFill="1" applyBorder="1"/>
    <xf numFmtId="21" fontId="0" fillId="0" borderId="5" xfId="0" applyNumberFormat="1" applyFill="1" applyBorder="1"/>
    <xf numFmtId="0" fontId="0" fillId="0" borderId="0" xfId="0" applyBorder="1" applyAlignment="1">
      <alignment horizontal="left"/>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4" fillId="0" borderId="30" xfId="0" applyFont="1" applyBorder="1"/>
    <xf numFmtId="0" fontId="0" fillId="0" borderId="31" xfId="0" applyBorder="1"/>
    <xf numFmtId="0" fontId="0" fillId="0" borderId="29" xfId="0" applyFill="1" applyBorder="1"/>
    <xf numFmtId="0" fontId="0" fillId="0" borderId="32" xfId="0" applyFill="1" applyBorder="1"/>
    <xf numFmtId="0" fontId="0" fillId="0" borderId="4" xfId="0" applyFill="1" applyBorder="1"/>
    <xf numFmtId="0" fontId="0" fillId="0" borderId="6" xfId="0" applyFill="1" applyBorder="1"/>
    <xf numFmtId="0" fontId="5" fillId="0" borderId="0" xfId="1" quotePrefix="1" applyBorder="1" applyAlignment="1" applyProtection="1"/>
    <xf numFmtId="0" fontId="5" fillId="0" borderId="0" xfId="1" applyBorder="1" applyAlignment="1" applyProtection="1"/>
    <xf numFmtId="0" fontId="5" fillId="2" borderId="0" xfId="1" quotePrefix="1" applyFont="1" applyFill="1" applyBorder="1" applyAlignment="1" applyProtection="1"/>
    <xf numFmtId="0" fontId="0" fillId="2" borderId="0" xfId="0" applyFill="1" applyBorder="1"/>
    <xf numFmtId="0" fontId="5" fillId="2" borderId="0" xfId="1" quotePrefix="1" applyFill="1" applyBorder="1" applyAlignment="1" applyProtection="1"/>
    <xf numFmtId="0" fontId="5" fillId="3" borderId="0" xfId="1" quotePrefix="1" applyFont="1" applyFill="1" applyBorder="1" applyAlignment="1" applyProtection="1"/>
    <xf numFmtId="0" fontId="0" fillId="3" borderId="0" xfId="0" applyFill="1" applyBorder="1"/>
    <xf numFmtId="0" fontId="5" fillId="3" borderId="0" xfId="1" quotePrefix="1" applyFill="1" applyBorder="1" applyAlignment="1" applyProtection="1"/>
    <xf numFmtId="0" fontId="0" fillId="3" borderId="9"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33" xfId="0" applyFill="1" applyBorder="1" applyProtection="1">
      <protection locked="0"/>
    </xf>
    <xf numFmtId="0" fontId="0" fillId="3" borderId="7" xfId="0" applyFill="1" applyBorder="1" applyProtection="1">
      <protection locked="0"/>
    </xf>
    <xf numFmtId="0" fontId="0" fillId="3" borderId="8" xfId="0" applyFill="1" applyBorder="1" applyProtection="1">
      <protection locked="0"/>
    </xf>
    <xf numFmtId="0" fontId="6" fillId="0" borderId="0" xfId="0" applyFont="1"/>
    <xf numFmtId="0" fontId="0" fillId="0" borderId="0" xfId="0" applyBorder="1" applyAlignment="1"/>
    <xf numFmtId="0" fontId="0" fillId="2" borderId="1" xfId="0" applyFill="1" applyBorder="1" applyAlignment="1">
      <alignment horizontal="center" vertical="top" wrapText="1"/>
    </xf>
    <xf numFmtId="0" fontId="0" fillId="0" borderId="1" xfId="0" applyBorder="1" applyAlignment="1">
      <alignment horizontal="center" vertical="top" wrapText="1"/>
    </xf>
    <xf numFmtId="164" fontId="0" fillId="2" borderId="1" xfId="0" applyNumberFormat="1" applyFill="1" applyBorder="1" applyAlignment="1">
      <alignment horizontal="center" vertical="top" wrapText="1"/>
    </xf>
    <xf numFmtId="165" fontId="0" fillId="2" borderId="1" xfId="0" applyNumberFormat="1" applyFill="1" applyBorder="1" applyAlignment="1">
      <alignment horizontal="center" vertical="top" wrapText="1"/>
    </xf>
    <xf numFmtId="0" fontId="0" fillId="0" borderId="0" xfId="0" applyBorder="1" applyAlignment="1">
      <alignment horizontal="center" vertical="top" wrapText="1"/>
    </xf>
    <xf numFmtId="0" fontId="4" fillId="4"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0" xfId="0" applyFont="1" applyBorder="1" applyAlignment="1">
      <alignment horizontal="center" vertical="top" wrapText="1"/>
    </xf>
    <xf numFmtId="0" fontId="4" fillId="4" borderId="1" xfId="0" applyFont="1" applyFill="1" applyBorder="1" applyAlignment="1">
      <alignment horizontal="left" vertical="top" wrapText="1"/>
    </xf>
    <xf numFmtId="0" fontId="0" fillId="0" borderId="0" xfId="0" applyBorder="1" applyAlignment="1">
      <alignment horizontal="left" vertical="top" wrapText="1"/>
    </xf>
    <xf numFmtId="0" fontId="8" fillId="0" borderId="0" xfId="0" applyFont="1" applyBorder="1"/>
    <xf numFmtId="0" fontId="8" fillId="0" borderId="0" xfId="0" applyFont="1"/>
    <xf numFmtId="0" fontId="0" fillId="5" borderId="34" xfId="0" applyFill="1" applyBorder="1"/>
    <xf numFmtId="0" fontId="0" fillId="5" borderId="35" xfId="0" applyFill="1"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1" xfId="0" applyBorder="1"/>
    <xf numFmtId="0" fontId="0" fillId="0" borderId="38" xfId="0" applyBorder="1" applyAlignment="1"/>
    <xf numFmtId="0" fontId="0" fillId="0" borderId="34" xfId="0" applyBorder="1"/>
    <xf numFmtId="0" fontId="0" fillId="0" borderId="35" xfId="0" applyBorder="1"/>
    <xf numFmtId="0" fontId="4" fillId="0" borderId="34" xfId="0" applyFont="1" applyBorder="1"/>
    <xf numFmtId="0" fontId="6" fillId="0" borderId="0" xfId="0" applyFont="1" applyBorder="1" applyAlignment="1"/>
    <xf numFmtId="0" fontId="0" fillId="0" borderId="0" xfId="0" applyAlignment="1"/>
    <xf numFmtId="0" fontId="4" fillId="0" borderId="35" xfId="0" applyFont="1" applyBorder="1"/>
    <xf numFmtId="0" fontId="4" fillId="5" borderId="30" xfId="0" applyFont="1" applyFill="1" applyBorder="1"/>
    <xf numFmtId="0" fontId="4" fillId="0" borderId="42" xfId="0" applyFont="1" applyBorder="1"/>
    <xf numFmtId="0" fontId="4" fillId="0" borderId="36" xfId="0" applyFont="1" applyBorder="1"/>
    <xf numFmtId="0" fontId="4" fillId="0" borderId="29" xfId="0" applyFont="1" applyBorder="1"/>
    <xf numFmtId="0" fontId="0" fillId="0" borderId="43" xfId="0" applyBorder="1"/>
    <xf numFmtId="0" fontId="0" fillId="0" borderId="44" xfId="0" applyBorder="1"/>
    <xf numFmtId="0" fontId="4" fillId="4" borderId="45" xfId="0" applyFont="1" applyFill="1" applyBorder="1" applyAlignment="1">
      <alignment vertical="top" wrapText="1"/>
    </xf>
    <xf numFmtId="0" fontId="4" fillId="4" borderId="10" xfId="0" applyFont="1" applyFill="1" applyBorder="1" applyAlignment="1">
      <alignment vertical="top" wrapText="1"/>
    </xf>
    <xf numFmtId="0" fontId="4" fillId="4" borderId="46" xfId="0" applyFont="1" applyFill="1" applyBorder="1" applyAlignment="1">
      <alignment vertical="top" wrapText="1"/>
    </xf>
    <xf numFmtId="0" fontId="4" fillId="4" borderId="14" xfId="0" applyFont="1" applyFill="1" applyBorder="1" applyAlignment="1">
      <alignment vertical="top" wrapText="1"/>
    </xf>
    <xf numFmtId="0" fontId="4" fillId="4" borderId="9" xfId="0" applyFont="1" applyFill="1" applyBorder="1" applyAlignment="1">
      <alignment vertical="top" wrapText="1"/>
    </xf>
    <xf numFmtId="0" fontId="4" fillId="4" borderId="47" xfId="0" applyFont="1" applyFill="1" applyBorder="1" applyAlignment="1">
      <alignment vertical="top" wrapText="1"/>
    </xf>
    <xf numFmtId="0" fontId="4" fillId="4" borderId="48" xfId="0" applyFont="1" applyFill="1" applyBorder="1" applyAlignment="1">
      <alignment vertical="top" wrapText="1"/>
    </xf>
    <xf numFmtId="0" fontId="0" fillId="3" borderId="4" xfId="0" applyFill="1" applyBorder="1" applyProtection="1">
      <protection locked="0"/>
    </xf>
    <xf numFmtId="0" fontId="4" fillId="4" borderId="49" xfId="0" applyFont="1" applyFill="1" applyBorder="1" applyAlignment="1">
      <alignment vertical="top" wrapText="1"/>
    </xf>
    <xf numFmtId="0" fontId="4" fillId="4" borderId="50" xfId="0" applyFont="1" applyFill="1" applyBorder="1" applyAlignment="1">
      <alignment vertical="top" wrapText="1"/>
    </xf>
    <xf numFmtId="0" fontId="4" fillId="4" borderId="51" xfId="0" applyFont="1" applyFill="1" applyBorder="1" applyAlignment="1">
      <alignment vertical="top" wrapText="1"/>
    </xf>
    <xf numFmtId="0" fontId="4" fillId="4" borderId="15" xfId="0" applyFont="1" applyFill="1" applyBorder="1"/>
    <xf numFmtId="0" fontId="4" fillId="4" borderId="30" xfId="0" applyFont="1" applyFill="1" applyBorder="1"/>
    <xf numFmtId="0" fontId="4" fillId="4" borderId="3" xfId="0" applyFont="1" applyFill="1" applyBorder="1"/>
    <xf numFmtId="0" fontId="4" fillId="4" borderId="4" xfId="0" applyFont="1" applyFill="1" applyBorder="1"/>
    <xf numFmtId="0" fontId="4" fillId="4" borderId="6" xfId="0" applyFont="1" applyFill="1" applyBorder="1"/>
    <xf numFmtId="0" fontId="4" fillId="4" borderId="13" xfId="0" applyFont="1" applyFill="1" applyBorder="1" applyAlignment="1">
      <alignment vertical="top" wrapText="1"/>
    </xf>
    <xf numFmtId="0" fontId="4" fillId="4" borderId="5" xfId="0" applyFont="1" applyFill="1" applyBorder="1" applyAlignment="1">
      <alignment vertical="top" wrapText="1"/>
    </xf>
    <xf numFmtId="0" fontId="4" fillId="4" borderId="52" xfId="0" applyFont="1" applyFill="1" applyBorder="1" applyAlignment="1">
      <alignment vertical="top" wrapText="1"/>
    </xf>
    <xf numFmtId="0" fontId="4" fillId="4" borderId="6" xfId="0" applyFont="1" applyFill="1" applyBorder="1" applyAlignment="1">
      <alignment vertical="top" wrapText="1"/>
    </xf>
    <xf numFmtId="0" fontId="0" fillId="0" borderId="53" xfId="0" applyBorder="1"/>
    <xf numFmtId="0" fontId="0" fillId="0" borderId="54" xfId="0" applyBorder="1"/>
    <xf numFmtId="0" fontId="0" fillId="0" borderId="30" xfId="0" applyBorder="1"/>
    <xf numFmtId="166" fontId="0" fillId="0" borderId="55" xfId="0" applyNumberFormat="1" applyBorder="1"/>
    <xf numFmtId="21" fontId="0" fillId="0" borderId="56" xfId="0" applyNumberFormat="1" applyBorder="1"/>
    <xf numFmtId="0" fontId="4" fillId="4" borderId="57" xfId="0" applyFont="1" applyFill="1" applyBorder="1" applyAlignment="1">
      <alignment vertical="top" wrapText="1"/>
    </xf>
    <xf numFmtId="0" fontId="0" fillId="0" borderId="48" xfId="0" applyBorder="1" applyAlignment="1">
      <alignment vertical="top"/>
    </xf>
    <xf numFmtId="0" fontId="0" fillId="0" borderId="58" xfId="0" applyBorder="1" applyAlignment="1">
      <alignment vertical="top"/>
    </xf>
    <xf numFmtId="0" fontId="0" fillId="0" borderId="59" xfId="0" applyBorder="1" applyAlignment="1">
      <alignment vertical="top"/>
    </xf>
    <xf numFmtId="0" fontId="0" fillId="0" borderId="0" xfId="0" applyBorder="1" applyAlignment="1">
      <alignment vertical="top"/>
    </xf>
    <xf numFmtId="0" fontId="0" fillId="3" borderId="59" xfId="0" applyFill="1" applyBorder="1" applyAlignment="1" applyProtection="1">
      <alignment vertical="top"/>
      <protection locked="0"/>
    </xf>
    <xf numFmtId="0" fontId="0" fillId="6" borderId="0" xfId="0" applyFill="1" applyBorder="1" applyAlignment="1">
      <alignment vertical="top"/>
    </xf>
    <xf numFmtId="0" fontId="0" fillId="0" borderId="60" xfId="0" applyBorder="1" applyAlignment="1">
      <alignment vertical="top"/>
    </xf>
    <xf numFmtId="0" fontId="0" fillId="0" borderId="61" xfId="0" applyBorder="1" applyAlignment="1">
      <alignment vertical="top"/>
    </xf>
    <xf numFmtId="0" fontId="0" fillId="0" borderId="0" xfId="0" applyAlignment="1">
      <alignment vertical="top"/>
    </xf>
    <xf numFmtId="0" fontId="0" fillId="6" borderId="48" xfId="0" applyFill="1" applyBorder="1" applyAlignment="1">
      <alignment vertical="top"/>
    </xf>
    <xf numFmtId="0" fontId="0" fillId="3" borderId="48" xfId="0" applyFill="1" applyBorder="1" applyAlignment="1" applyProtection="1">
      <alignment vertical="top" wrapText="1"/>
      <protection locked="0"/>
    </xf>
    <xf numFmtId="0" fontId="0" fillId="6" borderId="59" xfId="0" applyFill="1" applyBorder="1" applyAlignment="1">
      <alignment vertical="top"/>
    </xf>
    <xf numFmtId="0" fontId="0" fillId="6" borderId="60" xfId="0" applyFill="1" applyBorder="1" applyAlignment="1">
      <alignment vertical="top"/>
    </xf>
    <xf numFmtId="0" fontId="0" fillId="6" borderId="58" xfId="0" applyFill="1" applyBorder="1" applyAlignment="1">
      <alignment vertical="top"/>
    </xf>
    <xf numFmtId="0" fontId="0" fillId="6" borderId="61" xfId="0" applyFill="1" applyBorder="1" applyAlignment="1">
      <alignment vertical="top"/>
    </xf>
    <xf numFmtId="0" fontId="0" fillId="0" borderId="0" xfId="0" applyFill="1" applyAlignment="1">
      <alignment vertical="top"/>
    </xf>
    <xf numFmtId="0" fontId="4" fillId="0" borderId="0" xfId="0" applyFont="1" applyFill="1" applyBorder="1" applyAlignment="1">
      <alignment vertical="top" wrapText="1"/>
    </xf>
    <xf numFmtId="21" fontId="0" fillId="0" borderId="0" xfId="0" applyNumberFormat="1" applyFill="1" applyBorder="1"/>
    <xf numFmtId="0" fontId="4" fillId="0" borderId="22" xfId="0" applyFont="1" applyFill="1" applyBorder="1" applyAlignment="1"/>
    <xf numFmtId="0" fontId="0" fillId="0" borderId="62" xfId="0" applyBorder="1"/>
    <xf numFmtId="21" fontId="0" fillId="0" borderId="8" xfId="0" applyNumberFormat="1" applyBorder="1"/>
    <xf numFmtId="0" fontId="0" fillId="2" borderId="63" xfId="0" applyFill="1" applyBorder="1" applyProtection="1">
      <protection locked="0"/>
    </xf>
    <xf numFmtId="0" fontId="0" fillId="2" borderId="64" xfId="0" applyFill="1" applyBorder="1" applyProtection="1">
      <protection locked="0"/>
    </xf>
    <xf numFmtId="0" fontId="0" fillId="3" borderId="60" xfId="0" applyFill="1" applyBorder="1" applyAlignment="1" applyProtection="1">
      <alignment vertical="top" wrapText="1"/>
      <protection locked="0"/>
    </xf>
    <xf numFmtId="0" fontId="0" fillId="3" borderId="59" xfId="0" applyFill="1" applyBorder="1" applyAlignment="1" applyProtection="1">
      <alignment vertical="top" wrapText="1"/>
      <protection locked="0"/>
    </xf>
    <xf numFmtId="0" fontId="0" fillId="0" borderId="0" xfId="0" applyFill="1" applyBorder="1" applyAlignment="1">
      <alignment vertical="top"/>
    </xf>
    <xf numFmtId="0" fontId="6" fillId="0" borderId="0" xfId="0" applyFont="1" applyAlignment="1">
      <alignment horizontal="right"/>
    </xf>
    <xf numFmtId="0" fontId="0" fillId="0" borderId="0" xfId="0" applyProtection="1">
      <protection locked="0"/>
    </xf>
    <xf numFmtId="0" fontId="0" fillId="0" borderId="0" xfId="0" applyProtection="1">
      <protection hidden="1"/>
    </xf>
    <xf numFmtId="0" fontId="6" fillId="3" borderId="48" xfId="0" applyFont="1" applyFill="1" applyBorder="1" applyAlignment="1" applyProtection="1">
      <alignment vertical="top" wrapText="1"/>
      <protection locked="0"/>
    </xf>
    <xf numFmtId="0" fontId="6" fillId="3" borderId="59" xfId="0" applyFont="1" applyFill="1" applyBorder="1" applyAlignment="1" applyProtection="1">
      <alignment vertical="top" wrapText="1"/>
      <protection locked="0"/>
    </xf>
    <xf numFmtId="0" fontId="4" fillId="4" borderId="81" xfId="0" applyFont="1" applyFill="1" applyBorder="1" applyAlignment="1"/>
    <xf numFmtId="0" fontId="4" fillId="4" borderId="82" xfId="0" applyFont="1" applyFill="1" applyBorder="1" applyAlignment="1"/>
    <xf numFmtId="0" fontId="4" fillId="4" borderId="74" xfId="0" applyFont="1" applyFill="1" applyBorder="1" applyAlignment="1"/>
    <xf numFmtId="1" fontId="0" fillId="2" borderId="10" xfId="0" applyNumberFormat="1" applyFill="1" applyBorder="1" applyProtection="1">
      <protection locked="0"/>
    </xf>
    <xf numFmtId="0" fontId="0" fillId="0" borderId="96" xfId="0" applyBorder="1"/>
    <xf numFmtId="0" fontId="0" fillId="0" borderId="97" xfId="0" applyBorder="1"/>
    <xf numFmtId="0" fontId="0" fillId="0" borderId="98" xfId="0" applyBorder="1"/>
    <xf numFmtId="0" fontId="0" fillId="0" borderId="97" xfId="0" applyBorder="1" applyProtection="1">
      <protection hidden="1"/>
    </xf>
    <xf numFmtId="0" fontId="0" fillId="0" borderId="98" xfId="0" applyBorder="1" applyProtection="1">
      <protection hidden="1"/>
    </xf>
    <xf numFmtId="0" fontId="0" fillId="0" borderId="99" xfId="0" applyBorder="1"/>
    <xf numFmtId="0" fontId="0" fillId="0" borderId="100" xfId="0" applyBorder="1"/>
    <xf numFmtId="0" fontId="0" fillId="8" borderId="102" xfId="0" applyFill="1" applyBorder="1"/>
    <xf numFmtId="0" fontId="4" fillId="8" borderId="101" xfId="0" applyFont="1" applyFill="1" applyBorder="1" applyAlignment="1">
      <alignment vertical="top"/>
    </xf>
    <xf numFmtId="0" fontId="0" fillId="0" borderId="95" xfId="0" applyBorder="1"/>
    <xf numFmtId="0" fontId="0" fillId="0" borderId="99" xfId="0" applyBorder="1" applyProtection="1">
      <protection hidden="1"/>
    </xf>
    <xf numFmtId="0" fontId="0" fillId="0" borderId="100" xfId="0" applyBorder="1" applyProtection="1">
      <protection hidden="1"/>
    </xf>
    <xf numFmtId="0" fontId="0" fillId="7" borderId="0" xfId="0" applyFill="1"/>
    <xf numFmtId="0" fontId="0" fillId="7" borderId="0" xfId="0" applyFill="1" applyProtection="1">
      <protection locked="0"/>
    </xf>
    <xf numFmtId="0" fontId="0" fillId="0" borderId="1" xfId="0" applyBorder="1" applyProtection="1"/>
    <xf numFmtId="0" fontId="7" fillId="0" borderId="0" xfId="0" applyFont="1" applyProtection="1">
      <protection locked="0"/>
    </xf>
    <xf numFmtId="0" fontId="4" fillId="0" borderId="0" xfId="0" applyFont="1" applyProtection="1">
      <protection locked="0"/>
    </xf>
    <xf numFmtId="0" fontId="6" fillId="0" borderId="0" xfId="0" applyFont="1" applyAlignment="1" applyProtection="1">
      <alignment horizontal="right"/>
      <protection locked="0"/>
    </xf>
    <xf numFmtId="0" fontId="4" fillId="4" borderId="49" xfId="0" applyFont="1" applyFill="1" applyBorder="1" applyAlignment="1" applyProtection="1">
      <alignment vertical="top" wrapText="1"/>
      <protection locked="0"/>
    </xf>
    <xf numFmtId="0" fontId="4" fillId="4" borderId="50" xfId="0" applyFont="1" applyFill="1" applyBorder="1" applyAlignment="1" applyProtection="1">
      <alignment vertical="top" wrapText="1"/>
      <protection locked="0"/>
    </xf>
    <xf numFmtId="0" fontId="4" fillId="4" borderId="10" xfId="0" applyFont="1" applyFill="1" applyBorder="1" applyAlignment="1" applyProtection="1">
      <alignment vertical="top" wrapText="1"/>
      <protection locked="0"/>
    </xf>
    <xf numFmtId="0" fontId="4" fillId="4" borderId="51" xfId="0" applyFont="1" applyFill="1" applyBorder="1" applyAlignment="1" applyProtection="1">
      <alignment vertical="top" wrapText="1"/>
      <protection locked="0"/>
    </xf>
    <xf numFmtId="0" fontId="4" fillId="4" borderId="48" xfId="0" applyFont="1" applyFill="1" applyBorder="1" applyAlignment="1" applyProtection="1">
      <alignment vertical="top" wrapText="1"/>
      <protection locked="0"/>
    </xf>
    <xf numFmtId="0" fontId="0" fillId="0" borderId="0" xfId="0" applyAlignment="1" applyProtection="1">
      <alignment wrapText="1"/>
      <protection locked="0"/>
    </xf>
    <xf numFmtId="0" fontId="0" fillId="0" borderId="2" xfId="0" applyBorder="1" applyProtection="1"/>
    <xf numFmtId="0" fontId="0" fillId="0" borderId="5" xfId="0" applyBorder="1" applyProtection="1"/>
    <xf numFmtId="0" fontId="0" fillId="0" borderId="3" xfId="0" applyBorder="1" applyProtection="1"/>
    <xf numFmtId="3" fontId="0" fillId="0" borderId="10" xfId="0" applyNumberFormat="1" applyFill="1" applyBorder="1" applyProtection="1"/>
    <xf numFmtId="0" fontId="0" fillId="7" borderId="10" xfId="0" applyFill="1" applyBorder="1" applyProtection="1">
      <protection locked="0"/>
    </xf>
    <xf numFmtId="0" fontId="6" fillId="0" borderId="40" xfId="0" applyFont="1" applyBorder="1"/>
    <xf numFmtId="0" fontId="2" fillId="2" borderId="1" xfId="2" applyFill="1" applyBorder="1" applyProtection="1">
      <protection locked="0"/>
    </xf>
    <xf numFmtId="165" fontId="2" fillId="2" borderId="1" xfId="2" applyNumberFormat="1" applyFill="1" applyBorder="1" applyProtection="1">
      <protection locked="0"/>
    </xf>
    <xf numFmtId="164" fontId="2" fillId="2" borderId="1" xfId="2" applyNumberFormat="1" applyFill="1" applyBorder="1" applyProtection="1">
      <protection locked="0"/>
    </xf>
    <xf numFmtId="0" fontId="2" fillId="2" borderId="1" xfId="2" applyFill="1" applyBorder="1" applyProtection="1">
      <protection locked="0"/>
    </xf>
    <xf numFmtId="165" fontId="2" fillId="2" borderId="1" xfId="2" applyNumberFormat="1" applyFill="1" applyBorder="1" applyProtection="1">
      <protection locked="0"/>
    </xf>
    <xf numFmtId="164" fontId="2" fillId="2" borderId="1" xfId="2" applyNumberFormat="1" applyFill="1" applyBorder="1" applyProtection="1">
      <protection locked="0"/>
    </xf>
    <xf numFmtId="0" fontId="1" fillId="2" borderId="1" xfId="3" applyFill="1" applyBorder="1" applyProtection="1">
      <protection locked="0"/>
    </xf>
    <xf numFmtId="165" fontId="1" fillId="2" borderId="1" xfId="3" applyNumberFormat="1" applyFill="1" applyBorder="1" applyProtection="1">
      <protection locked="0"/>
    </xf>
    <xf numFmtId="164" fontId="1" fillId="2" borderId="1" xfId="3" applyNumberFormat="1" applyFill="1" applyBorder="1" applyProtection="1">
      <protection locked="0"/>
    </xf>
    <xf numFmtId="0" fontId="0" fillId="0" borderId="0" xfId="0"/>
    <xf numFmtId="0" fontId="0" fillId="0" borderId="3" xfId="0" applyBorder="1"/>
    <xf numFmtId="0" fontId="0" fillId="3" borderId="33" xfId="0" applyFill="1" applyBorder="1" applyProtection="1">
      <protection locked="0"/>
    </xf>
    <xf numFmtId="0" fontId="0" fillId="3" borderId="7" xfId="0" applyFill="1" applyBorder="1" applyProtection="1">
      <protection locked="0"/>
    </xf>
    <xf numFmtId="0" fontId="0" fillId="2" borderId="14" xfId="0" applyFill="1" applyBorder="1" applyProtection="1">
      <protection locked="0"/>
    </xf>
    <xf numFmtId="164" fontId="0" fillId="2" borderId="9" xfId="0" applyNumberFormat="1" applyFill="1" applyBorder="1" applyProtection="1">
      <protection locked="0"/>
    </xf>
    <xf numFmtId="165" fontId="0" fillId="2" borderId="9" xfId="0" applyNumberFormat="1" applyFill="1" applyBorder="1" applyProtection="1">
      <protection locked="0"/>
    </xf>
    <xf numFmtId="0" fontId="0" fillId="2" borderId="9" xfId="0" applyFill="1" applyBorder="1" applyProtection="1">
      <protection locked="0"/>
    </xf>
    <xf numFmtId="0" fontId="0" fillId="2" borderId="15" xfId="0" applyFill="1" applyBorder="1" applyProtection="1">
      <protection locked="0"/>
    </xf>
    <xf numFmtId="0" fontId="0" fillId="2" borderId="12" xfId="0" applyFill="1" applyBorder="1" applyProtection="1">
      <protection locked="0"/>
    </xf>
    <xf numFmtId="164" fontId="0" fillId="2" borderId="1" xfId="0" applyNumberFormat="1" applyFill="1" applyBorder="1" applyProtection="1">
      <protection locked="0"/>
    </xf>
    <xf numFmtId="165" fontId="0" fillId="2" borderId="1" xfId="0" applyNumberFormat="1" applyFill="1" applyBorder="1" applyProtection="1">
      <protection locked="0"/>
    </xf>
    <xf numFmtId="0" fontId="0" fillId="0" borderId="1" xfId="0" applyBorder="1"/>
    <xf numFmtId="0" fontId="0" fillId="2" borderId="1" xfId="0" applyFill="1" applyBorder="1" applyProtection="1">
      <protection locked="0"/>
    </xf>
    <xf numFmtId="167" fontId="0" fillId="0" borderId="10" xfId="0" applyNumberFormat="1" applyFill="1" applyBorder="1" applyProtection="1">
      <protection locked="0"/>
    </xf>
    <xf numFmtId="0" fontId="9" fillId="5" borderId="42" xfId="0" applyFont="1" applyFill="1" applyBorder="1" applyAlignment="1">
      <alignment horizontal="center" vertical="center" textRotation="90"/>
    </xf>
    <xf numFmtId="0" fontId="9" fillId="5" borderId="36" xfId="0" applyFont="1" applyFill="1" applyBorder="1" applyAlignment="1">
      <alignment horizontal="center" vertical="center" textRotation="90"/>
    </xf>
    <xf numFmtId="0" fontId="9" fillId="5" borderId="29" xfId="0" applyFont="1" applyFill="1" applyBorder="1" applyAlignment="1">
      <alignment horizontal="center" vertical="center" textRotation="90"/>
    </xf>
    <xf numFmtId="0" fontId="4" fillId="0" borderId="30" xfId="0" applyFont="1" applyBorder="1" applyAlignment="1">
      <alignment wrapText="1"/>
    </xf>
    <xf numFmtId="0" fontId="0" fillId="0" borderId="34" xfId="0" applyBorder="1" applyAlignment="1">
      <alignment wrapText="1"/>
    </xf>
    <xf numFmtId="0" fontId="0" fillId="0" borderId="34" xfId="0" applyBorder="1" applyAlignment="1"/>
    <xf numFmtId="0" fontId="0" fillId="0" borderId="35" xfId="0" applyBorder="1" applyAlignment="1"/>
    <xf numFmtId="0" fontId="8" fillId="0" borderId="36" xfId="0" applyFont="1" applyBorder="1" applyAlignment="1">
      <alignment horizontal="center" vertical="center" textRotation="90"/>
    </xf>
    <xf numFmtId="0" fontId="8" fillId="0" borderId="36" xfId="0" applyFont="1" applyBorder="1" applyAlignment="1"/>
    <xf numFmtId="0" fontId="8" fillId="0" borderId="29" xfId="0" applyFont="1" applyBorder="1" applyAlignment="1"/>
    <xf numFmtId="0" fontId="4" fillId="0" borderId="30" xfId="0" applyFont="1" applyBorder="1" applyAlignment="1">
      <alignment horizontal="left" wrapText="1"/>
    </xf>
    <xf numFmtId="0" fontId="4" fillId="0" borderId="34" xfId="0" applyFont="1" applyBorder="1" applyAlignment="1">
      <alignment horizontal="left" wrapText="1"/>
    </xf>
    <xf numFmtId="0" fontId="0" fillId="0" borderId="38" xfId="0" applyBorder="1" applyAlignment="1">
      <alignment wrapText="1"/>
    </xf>
    <xf numFmtId="0" fontId="8" fillId="0" borderId="29" xfId="0" applyFont="1" applyBorder="1" applyAlignment="1">
      <alignment horizontal="center" vertical="center" textRotation="90"/>
    </xf>
    <xf numFmtId="164" fontId="4" fillId="2" borderId="45" xfId="0" applyNumberFormat="1" applyFont="1" applyFill="1" applyBorder="1" applyAlignment="1">
      <alignment horizontal="center" vertical="top" wrapText="1"/>
    </xf>
    <xf numFmtId="164" fontId="4" fillId="2" borderId="46" xfId="0" applyNumberFormat="1" applyFont="1" applyFill="1" applyBorder="1" applyAlignment="1">
      <alignment horizontal="center" vertical="top" wrapText="1"/>
    </xf>
    <xf numFmtId="164" fontId="4" fillId="2" borderId="65" xfId="0" applyNumberFormat="1" applyFont="1" applyFill="1" applyBorder="1" applyAlignment="1">
      <alignment horizontal="center" vertical="top" wrapText="1"/>
    </xf>
    <xf numFmtId="164" fontId="4" fillId="3" borderId="45" xfId="0" applyNumberFormat="1" applyFont="1" applyFill="1" applyBorder="1" applyAlignment="1">
      <alignment horizontal="center" vertical="top" wrapText="1"/>
    </xf>
    <xf numFmtId="0" fontId="0" fillId="3" borderId="46" xfId="0" applyFill="1" applyBorder="1" applyAlignment="1">
      <alignment horizontal="center" wrapText="1"/>
    </xf>
    <xf numFmtId="0" fontId="0" fillId="3" borderId="65" xfId="0" applyFill="1" applyBorder="1" applyAlignment="1">
      <alignment horizontal="center" wrapText="1"/>
    </xf>
    <xf numFmtId="164" fontId="4" fillId="0" borderId="45" xfId="0" applyNumberFormat="1" applyFont="1" applyFill="1" applyBorder="1" applyAlignment="1">
      <alignment horizontal="center" vertical="top" wrapText="1"/>
    </xf>
    <xf numFmtId="164" fontId="4" fillId="0" borderId="46" xfId="0" applyNumberFormat="1" applyFont="1" applyFill="1" applyBorder="1" applyAlignment="1">
      <alignment horizontal="center" vertical="top" wrapText="1"/>
    </xf>
    <xf numFmtId="164" fontId="4" fillId="0" borderId="65" xfId="0" applyNumberFormat="1" applyFont="1" applyFill="1" applyBorder="1" applyAlignment="1">
      <alignment horizontal="center" vertical="top" wrapText="1"/>
    </xf>
    <xf numFmtId="0" fontId="4" fillId="4" borderId="30" xfId="0" applyFont="1" applyFill="1" applyBorder="1" applyAlignment="1">
      <alignment horizontal="center"/>
    </xf>
    <xf numFmtId="0" fontId="0" fillId="4" borderId="35" xfId="0" applyFill="1" applyBorder="1" applyAlignment="1">
      <alignment horizontal="center"/>
    </xf>
    <xf numFmtId="0" fontId="4" fillId="4" borderId="83" xfId="0" applyFont="1" applyFill="1" applyBorder="1" applyAlignment="1">
      <alignment horizontal="center"/>
    </xf>
    <xf numFmtId="0" fontId="0" fillId="4" borderId="84" xfId="0" applyFill="1" applyBorder="1" applyAlignment="1">
      <alignment horizontal="center"/>
    </xf>
    <xf numFmtId="0" fontId="4" fillId="4" borderId="85" xfId="0" applyFont="1" applyFill="1" applyBorder="1" applyAlignment="1">
      <alignment horizontal="center"/>
    </xf>
    <xf numFmtId="0" fontId="0" fillId="4" borderId="22" xfId="0" applyFill="1" applyBorder="1" applyAlignment="1"/>
    <xf numFmtId="0" fontId="0" fillId="4" borderId="86" xfId="0" applyFill="1" applyBorder="1" applyAlignment="1"/>
    <xf numFmtId="0" fontId="0" fillId="4" borderId="61" xfId="0" applyFill="1" applyBorder="1" applyAlignment="1"/>
    <xf numFmtId="0" fontId="4" fillId="4" borderId="87" xfId="0" applyFont="1" applyFill="1" applyBorder="1" applyAlignment="1">
      <alignment horizontal="center"/>
    </xf>
    <xf numFmtId="0" fontId="0" fillId="4" borderId="16" xfId="0" applyFill="1" applyBorder="1" applyAlignment="1"/>
    <xf numFmtId="0" fontId="0" fillId="4" borderId="88" xfId="0" applyFill="1" applyBorder="1" applyAlignment="1"/>
    <xf numFmtId="0" fontId="4" fillId="4" borderId="89" xfId="0" applyFont="1" applyFill="1" applyBorder="1" applyAlignment="1">
      <alignment vertical="top"/>
    </xf>
    <xf numFmtId="0" fontId="4" fillId="4" borderId="90" xfId="0" applyFont="1" applyFill="1" applyBorder="1" applyAlignment="1">
      <alignment vertical="top"/>
    </xf>
    <xf numFmtId="0" fontId="4" fillId="4" borderId="91" xfId="0" applyFont="1" applyFill="1" applyBorder="1" applyAlignment="1">
      <alignment vertical="top"/>
    </xf>
    <xf numFmtId="0" fontId="4" fillId="4" borderId="92" xfId="0" applyFont="1" applyFill="1" applyBorder="1" applyAlignment="1">
      <alignment vertical="top"/>
    </xf>
    <xf numFmtId="0" fontId="4" fillId="4" borderId="93" xfId="0" applyFont="1" applyFill="1" applyBorder="1" applyAlignment="1">
      <alignment vertical="top"/>
    </xf>
    <xf numFmtId="0" fontId="0" fillId="0" borderId="94" xfId="0" applyBorder="1" applyAlignment="1"/>
    <xf numFmtId="0" fontId="4" fillId="4" borderId="66" xfId="0" applyFont="1" applyFill="1" applyBorder="1" applyAlignment="1">
      <alignment wrapText="1"/>
    </xf>
    <xf numFmtId="0" fontId="0" fillId="4" borderId="67" xfId="0" applyFill="1" applyBorder="1" applyAlignment="1">
      <alignment wrapText="1"/>
    </xf>
    <xf numFmtId="0" fontId="4" fillId="4" borderId="68" xfId="0" applyFont="1" applyFill="1" applyBorder="1" applyAlignment="1">
      <alignment vertical="top"/>
    </xf>
    <xf numFmtId="0" fontId="4" fillId="4" borderId="69" xfId="0" applyFont="1" applyFill="1" applyBorder="1" applyAlignment="1">
      <alignment vertical="top"/>
    </xf>
    <xf numFmtId="0" fontId="4" fillId="4" borderId="70" xfId="0" applyFont="1" applyFill="1" applyBorder="1" applyAlignment="1">
      <alignment vertical="top"/>
    </xf>
    <xf numFmtId="0" fontId="4" fillId="4" borderId="71" xfId="0" applyFont="1" applyFill="1" applyBorder="1" applyAlignment="1">
      <alignment wrapText="1"/>
    </xf>
    <xf numFmtId="0" fontId="0" fillId="4" borderId="60" xfId="0" applyFill="1" applyBorder="1" applyAlignment="1">
      <alignment wrapText="1"/>
    </xf>
    <xf numFmtId="0" fontId="4" fillId="4" borderId="72" xfId="0" applyFont="1" applyFill="1" applyBorder="1" applyAlignment="1"/>
    <xf numFmtId="0" fontId="0" fillId="4" borderId="73" xfId="0" applyFill="1" applyBorder="1" applyAlignment="1"/>
    <xf numFmtId="0" fontId="0" fillId="4" borderId="74" xfId="0" applyFill="1" applyBorder="1" applyAlignment="1"/>
    <xf numFmtId="0" fontId="0" fillId="4" borderId="75" xfId="0" applyFill="1" applyBorder="1" applyAlignment="1"/>
    <xf numFmtId="0" fontId="4" fillId="4" borderId="76" xfId="0" applyFont="1" applyFill="1" applyBorder="1" applyAlignment="1">
      <alignment horizontal="center"/>
    </xf>
    <xf numFmtId="0" fontId="0" fillId="4" borderId="77" xfId="0" applyFill="1" applyBorder="1" applyAlignment="1">
      <alignment horizontal="center"/>
    </xf>
    <xf numFmtId="0" fontId="4" fillId="4" borderId="78" xfId="0" applyFont="1" applyFill="1" applyBorder="1" applyAlignment="1">
      <alignment horizontal="center"/>
    </xf>
    <xf numFmtId="0" fontId="0" fillId="4" borderId="65" xfId="0" applyFill="1" applyBorder="1" applyAlignment="1">
      <alignment horizontal="center"/>
    </xf>
    <xf numFmtId="0" fontId="4" fillId="0" borderId="22" xfId="0" applyFont="1" applyFill="1" applyBorder="1" applyAlignment="1">
      <alignment wrapText="1"/>
    </xf>
    <xf numFmtId="0" fontId="0" fillId="0" borderId="0" xfId="0" applyFill="1" applyBorder="1" applyAlignment="1">
      <alignment wrapText="1"/>
    </xf>
    <xf numFmtId="0" fontId="4" fillId="4" borderId="79" xfId="0" applyFont="1" applyFill="1" applyBorder="1" applyAlignment="1">
      <alignment wrapText="1"/>
    </xf>
    <xf numFmtId="0" fontId="0" fillId="0" borderId="63" xfId="0" applyBorder="1" applyAlignment="1">
      <alignment wrapText="1"/>
    </xf>
    <xf numFmtId="0" fontId="4" fillId="4" borderId="80" xfId="0" applyFont="1" applyFill="1" applyBorder="1" applyAlignment="1"/>
  </cellXfs>
  <cellStyles count="4">
    <cellStyle name="Hyperlink" xfId="1" builtinId="8"/>
    <cellStyle name="Normal" xfId="0" builtinId="0"/>
    <cellStyle name="Normal 2" xfId="2" xr:uid="{C6BAF736-7EDF-4992-91AB-8E8EF0EDE283}"/>
    <cellStyle name="Normal 3" xfId="3" xr:uid="{49F55121-AD6A-4E0C-A6AC-0CA4BE3ABC3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CC"/>
      <rgbColor rgb="0099CCFF"/>
      <rgbColor rgb="00CC3300"/>
      <rgbColor rgb="00FFCC00"/>
      <rgbColor rgb="00FFFF9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OLM_samenvatting!$I$16</c:f>
          <c:strCache>
            <c:ptCount val="1"/>
            <c:pt idx="0">
              <c:v>#DIV/0!</c:v>
            </c:pt>
          </c:strCache>
        </c:strRef>
      </c:tx>
      <c:layout>
        <c:manualLayout>
          <c:xMode val="edge"/>
          <c:yMode val="edge"/>
          <c:x val="9.927611168562564E-2"/>
          <c:y val="2.7118644067796609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nl-NL"/>
        </a:p>
      </c:txPr>
    </c:title>
    <c:autoTitleDeleted val="0"/>
    <c:plotArea>
      <c:layout>
        <c:manualLayout>
          <c:layoutTarget val="inner"/>
          <c:xMode val="edge"/>
          <c:yMode val="edge"/>
          <c:x val="0.16959669079627715"/>
          <c:y val="0.16440677966101694"/>
          <c:w val="0.46639089968976216"/>
          <c:h val="0.764406779661017"/>
        </c:manualLayout>
      </c:layout>
      <c:pieChart>
        <c:varyColors val="1"/>
        <c:ser>
          <c:idx val="0"/>
          <c:order val="0"/>
          <c:spPr>
            <a:solidFill>
              <a:srgbClr val="3333CC"/>
            </a:solidFill>
            <a:ln w="12700">
              <a:solidFill>
                <a:srgbClr val="000000"/>
              </a:solidFill>
              <a:prstDash val="solid"/>
            </a:ln>
          </c:spPr>
          <c:dPt>
            <c:idx val="0"/>
            <c:bubble3D val="0"/>
            <c:extLst>
              <c:ext xmlns:c16="http://schemas.microsoft.com/office/drawing/2014/chart" uri="{C3380CC4-5D6E-409C-BE32-E72D297353CC}">
                <c16:uniqueId val="{00000000-10B9-4F8F-A228-C933D29A9330}"/>
              </c:ext>
            </c:extLst>
          </c:dPt>
          <c:dPt>
            <c:idx val="1"/>
            <c:bubble3D val="0"/>
            <c:spPr>
              <a:solidFill>
                <a:srgbClr val="99CCFF"/>
              </a:solidFill>
              <a:ln w="12700">
                <a:solidFill>
                  <a:srgbClr val="000000"/>
                </a:solidFill>
                <a:prstDash val="solid"/>
              </a:ln>
            </c:spPr>
            <c:extLst>
              <c:ext xmlns:c16="http://schemas.microsoft.com/office/drawing/2014/chart" uri="{C3380CC4-5D6E-409C-BE32-E72D297353CC}">
                <c16:uniqueId val="{00000002-10B9-4F8F-A228-C933D29A9330}"/>
              </c:ext>
            </c:extLst>
          </c:dPt>
          <c:dPt>
            <c:idx val="2"/>
            <c:bubble3D val="0"/>
            <c:spPr>
              <a:solidFill>
                <a:srgbClr val="CC3300"/>
              </a:solidFill>
              <a:ln w="12700">
                <a:solidFill>
                  <a:srgbClr val="000000"/>
                </a:solidFill>
                <a:prstDash val="solid"/>
              </a:ln>
            </c:spPr>
            <c:extLst>
              <c:ext xmlns:c16="http://schemas.microsoft.com/office/drawing/2014/chart" uri="{C3380CC4-5D6E-409C-BE32-E72D297353CC}">
                <c16:uniqueId val="{00000004-10B9-4F8F-A228-C933D29A9330}"/>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nl-NL"/>
              </a:p>
            </c:txPr>
            <c:showLegendKey val="0"/>
            <c:showVal val="0"/>
            <c:showCatName val="0"/>
            <c:showSerName val="0"/>
            <c:showPercent val="1"/>
            <c:showBubbleSize val="0"/>
            <c:showLeaderLines val="1"/>
            <c:extLst>
              <c:ext xmlns:c15="http://schemas.microsoft.com/office/drawing/2012/chart" uri="{CE6537A1-D6FC-4f65-9D91-7224C49458BB}"/>
            </c:extLst>
          </c:dLbls>
          <c:cat>
            <c:multiLvlStrRef>
              <c:f>OLM_samenvatting!$B$11:$C$13</c:f>
              <c:multiLvlStrCache>
                <c:ptCount val="3"/>
                <c:lvl>
                  <c:pt idx="0">
                    <c:v>gemeld</c:v>
                  </c:pt>
                  <c:pt idx="1">
                    <c:v>ongemeld</c:v>
                  </c:pt>
                </c:lvl>
                <c:lvl>
                  <c:pt idx="0">
                    <c:v>gepland</c:v>
                  </c:pt>
                  <c:pt idx="2">
                    <c:v>ongepland</c:v>
                  </c:pt>
                </c:lvl>
              </c:multiLvlStrCache>
            </c:multiLvlStrRef>
          </c:cat>
          <c:val>
            <c:numRef>
              <c:f>OLM_samenvatting!$D$11:$D$13</c:f>
              <c:numCache>
                <c:formatCode>General</c:formatCode>
                <c:ptCount val="3"/>
                <c:pt idx="0">
                  <c:v>0</c:v>
                </c:pt>
                <c:pt idx="1">
                  <c:v>0</c:v>
                </c:pt>
                <c:pt idx="2">
                  <c:v>0</c:v>
                </c:pt>
              </c:numCache>
            </c:numRef>
          </c:val>
          <c:extLst>
            <c:ext xmlns:c16="http://schemas.microsoft.com/office/drawing/2014/chart" uri="{C3380CC4-5D6E-409C-BE32-E72D297353CC}">
              <c16:uniqueId val="{00000005-10B9-4F8F-A228-C933D29A9330}"/>
            </c:ext>
          </c:extLst>
        </c:ser>
        <c:dLbls>
          <c:showLegendKey val="0"/>
          <c:showVal val="0"/>
          <c:showCatName val="0"/>
          <c:showSerName val="0"/>
          <c:showPercent val="1"/>
          <c:showBubbleSize val="0"/>
          <c:showLeaderLines val="1"/>
        </c:dLbls>
        <c:firstSliceAng val="0"/>
      </c:pieChart>
      <c:spPr>
        <a:noFill/>
        <a:ln w="25400">
          <a:noFill/>
        </a:ln>
      </c:spPr>
    </c:plotArea>
    <c:legend>
      <c:legendPos val="r"/>
      <c:layout>
        <c:manualLayout>
          <c:xMode val="edge"/>
          <c:yMode val="edge"/>
          <c:x val="0.80144777662874866"/>
          <c:y val="0.47796610169491527"/>
          <c:w val="0.19338159255429163"/>
          <c:h val="0.13898305084745763"/>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nl-NL"/>
        </a:p>
      </c:txPr>
    </c:legend>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nl-NL"/>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OLM_samenvatting!$K$30</c:f>
          <c:strCache>
            <c:ptCount val="1"/>
            <c:pt idx="0">
              <c:v>#DIV/0!</c:v>
            </c:pt>
          </c:strCache>
        </c:strRef>
      </c:tx>
      <c:layout>
        <c:manualLayout>
          <c:xMode val="edge"/>
          <c:yMode val="edge"/>
          <c:x val="6.5149948293691834E-2"/>
          <c:y val="2.5423728813559324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nl-NL"/>
        </a:p>
      </c:txPr>
    </c:title>
    <c:autoTitleDeleted val="0"/>
    <c:plotArea>
      <c:layout>
        <c:manualLayout>
          <c:layoutTarget val="inner"/>
          <c:xMode val="edge"/>
          <c:yMode val="edge"/>
          <c:x val="0.17063081695966908"/>
          <c:y val="0.15932203389830507"/>
          <c:w val="0.46845915201654603"/>
          <c:h val="0.76779661016949152"/>
        </c:manualLayout>
      </c:layout>
      <c:pieChart>
        <c:varyColors val="1"/>
        <c:ser>
          <c:idx val="0"/>
          <c:order val="0"/>
          <c:spPr>
            <a:solidFill>
              <a:srgbClr val="3333CC"/>
            </a:solidFill>
            <a:ln w="12700">
              <a:solidFill>
                <a:srgbClr val="000000"/>
              </a:solidFill>
              <a:prstDash val="solid"/>
            </a:ln>
          </c:spPr>
          <c:dPt>
            <c:idx val="0"/>
            <c:bubble3D val="0"/>
            <c:extLst>
              <c:ext xmlns:c16="http://schemas.microsoft.com/office/drawing/2014/chart" uri="{C3380CC4-5D6E-409C-BE32-E72D297353CC}">
                <c16:uniqueId val="{00000000-070B-48B4-9317-42403A1CE327}"/>
              </c:ext>
            </c:extLst>
          </c:dPt>
          <c:dPt>
            <c:idx val="1"/>
            <c:bubble3D val="0"/>
            <c:spPr>
              <a:solidFill>
                <a:srgbClr val="99CCFF"/>
              </a:solidFill>
              <a:ln w="12700">
                <a:solidFill>
                  <a:srgbClr val="000000"/>
                </a:solidFill>
                <a:prstDash val="solid"/>
              </a:ln>
            </c:spPr>
            <c:extLst>
              <c:ext xmlns:c16="http://schemas.microsoft.com/office/drawing/2014/chart" uri="{C3380CC4-5D6E-409C-BE32-E72D297353CC}">
                <c16:uniqueId val="{00000002-070B-48B4-9317-42403A1CE327}"/>
              </c:ext>
            </c:extLst>
          </c:dPt>
          <c:dPt>
            <c:idx val="2"/>
            <c:bubble3D val="0"/>
            <c:spPr>
              <a:solidFill>
                <a:srgbClr val="CC3300"/>
              </a:solidFill>
              <a:ln w="12700">
                <a:solidFill>
                  <a:srgbClr val="000000"/>
                </a:solidFill>
                <a:prstDash val="solid"/>
              </a:ln>
            </c:spPr>
            <c:extLst>
              <c:ext xmlns:c16="http://schemas.microsoft.com/office/drawing/2014/chart" uri="{C3380CC4-5D6E-409C-BE32-E72D297353CC}">
                <c16:uniqueId val="{00000004-070B-48B4-9317-42403A1CE327}"/>
              </c:ext>
            </c:extLst>
          </c:dPt>
          <c:dPt>
            <c:idx val="3"/>
            <c:bubble3D val="0"/>
            <c:spPr>
              <a:solidFill>
                <a:srgbClr val="FFCC00"/>
              </a:solidFill>
              <a:ln w="12700">
                <a:solidFill>
                  <a:srgbClr val="000000"/>
                </a:solidFill>
                <a:prstDash val="solid"/>
              </a:ln>
            </c:spPr>
            <c:extLst>
              <c:ext xmlns:c16="http://schemas.microsoft.com/office/drawing/2014/chart" uri="{C3380CC4-5D6E-409C-BE32-E72D297353CC}">
                <c16:uniqueId val="{00000006-070B-48B4-9317-42403A1CE327}"/>
              </c:ext>
            </c:extLst>
          </c:dPt>
          <c:dPt>
            <c:idx val="4"/>
            <c:bubble3D val="0"/>
            <c:spPr>
              <a:solidFill>
                <a:srgbClr val="FFFF99"/>
              </a:solidFill>
              <a:ln w="12700">
                <a:solidFill>
                  <a:srgbClr val="000000"/>
                </a:solidFill>
                <a:prstDash val="solid"/>
              </a:ln>
            </c:spPr>
            <c:extLst>
              <c:ext xmlns:c16="http://schemas.microsoft.com/office/drawing/2014/chart" uri="{C3380CC4-5D6E-409C-BE32-E72D297353CC}">
                <c16:uniqueId val="{00000008-070B-48B4-9317-42403A1CE327}"/>
              </c:ext>
            </c:extLst>
          </c:dPt>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0"/>
            <c:showCatName val="0"/>
            <c:showSerName val="0"/>
            <c:showPercent val="1"/>
            <c:showBubbleSize val="0"/>
            <c:showLeaderLines val="1"/>
            <c:extLst>
              <c:ext xmlns:c15="http://schemas.microsoft.com/office/drawing/2012/chart" uri="{CE6537A1-D6FC-4f65-9D91-7224C49458BB}"/>
            </c:extLst>
          </c:dLbls>
          <c:cat>
            <c:multiLvlStrRef>
              <c:f>OLM_samenvatting!$B$22:$C$26</c:f>
              <c:multiLvlStrCache>
                <c:ptCount val="5"/>
                <c:lvl>
                  <c:pt idx="0">
                    <c:v>gemeld</c:v>
                  </c:pt>
                  <c:pt idx="1">
                    <c:v>ongemeld</c:v>
                  </c:pt>
                  <c:pt idx="2">
                    <c:v>spontane fout</c:v>
                  </c:pt>
                  <c:pt idx="3">
                    <c:v>fout eigen bedrijf</c:v>
                  </c:pt>
                  <c:pt idx="4">
                    <c:v>fout derden</c:v>
                  </c:pt>
                </c:lvl>
                <c:lvl>
                  <c:pt idx="0">
                    <c:v>gepland</c:v>
                  </c:pt>
                  <c:pt idx="2">
                    <c:v>ongepland</c:v>
                  </c:pt>
                </c:lvl>
              </c:multiLvlStrCache>
            </c:multiLvlStrRef>
          </c:cat>
          <c:val>
            <c:numRef>
              <c:f>OLM_samenvatting!$I$22:$I$26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070B-48B4-9317-42403A1CE327}"/>
            </c:ext>
          </c:extLst>
        </c:ser>
        <c:dLbls>
          <c:showLegendKey val="0"/>
          <c:showVal val="0"/>
          <c:showCatName val="0"/>
          <c:showSerName val="0"/>
          <c:showPercent val="1"/>
          <c:showBubbleSize val="0"/>
          <c:showLeaderLines val="1"/>
        </c:dLbls>
        <c:firstSliceAng val="0"/>
      </c:pieChart>
      <c:spPr>
        <a:noFill/>
        <a:ln w="25400">
          <a:noFill/>
        </a:ln>
      </c:spPr>
    </c:plotArea>
    <c:legend>
      <c:legendPos val="r"/>
      <c:layout>
        <c:manualLayout>
          <c:xMode val="edge"/>
          <c:yMode val="edge"/>
          <c:x val="0.81282316442605995"/>
          <c:y val="0.45423728813559322"/>
          <c:w val="0.18304033092037228"/>
          <c:h val="0.1796610169491525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nl-NL"/>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OLM_samenvatting!$K$30</c:f>
          <c:strCache>
            <c:ptCount val="1"/>
            <c:pt idx="0">
              <c:v>#DIV/0!</c:v>
            </c:pt>
          </c:strCache>
        </c:strRef>
      </c:tx>
      <c:layout>
        <c:manualLayout>
          <c:xMode val="edge"/>
          <c:yMode val="edge"/>
          <c:x val="7.2388831437435366E-2"/>
          <c:y val="2.5423728813559324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nl-NL"/>
        </a:p>
      </c:txPr>
    </c:title>
    <c:autoTitleDeleted val="0"/>
    <c:plotArea>
      <c:layout>
        <c:manualLayout>
          <c:layoutTarget val="inner"/>
          <c:xMode val="edge"/>
          <c:yMode val="edge"/>
          <c:x val="0.17063081695966908"/>
          <c:y val="0.15932203389830507"/>
          <c:w val="0.46845915201654603"/>
          <c:h val="0.76779661016949152"/>
        </c:manualLayout>
      </c:layout>
      <c:pieChart>
        <c:varyColors val="1"/>
        <c:ser>
          <c:idx val="0"/>
          <c:order val="0"/>
          <c:spPr>
            <a:solidFill>
              <a:srgbClr val="3333CC"/>
            </a:solidFill>
            <a:ln w="12700">
              <a:solidFill>
                <a:srgbClr val="000000"/>
              </a:solidFill>
              <a:prstDash val="solid"/>
            </a:ln>
          </c:spPr>
          <c:dPt>
            <c:idx val="0"/>
            <c:bubble3D val="0"/>
            <c:extLst>
              <c:ext xmlns:c16="http://schemas.microsoft.com/office/drawing/2014/chart" uri="{C3380CC4-5D6E-409C-BE32-E72D297353CC}">
                <c16:uniqueId val="{00000000-8AC0-49D4-85DB-FD403E60C6AC}"/>
              </c:ext>
            </c:extLst>
          </c:dPt>
          <c:dPt>
            <c:idx val="1"/>
            <c:bubble3D val="0"/>
            <c:spPr>
              <a:solidFill>
                <a:srgbClr val="99CCFF"/>
              </a:solidFill>
              <a:ln w="12700">
                <a:solidFill>
                  <a:srgbClr val="000000"/>
                </a:solidFill>
                <a:prstDash val="solid"/>
              </a:ln>
            </c:spPr>
            <c:extLst>
              <c:ext xmlns:c16="http://schemas.microsoft.com/office/drawing/2014/chart" uri="{C3380CC4-5D6E-409C-BE32-E72D297353CC}">
                <c16:uniqueId val="{00000002-8AC0-49D4-85DB-FD403E60C6AC}"/>
              </c:ext>
            </c:extLst>
          </c:dPt>
          <c:dPt>
            <c:idx val="2"/>
            <c:bubble3D val="0"/>
            <c:spPr>
              <a:solidFill>
                <a:srgbClr val="CC3300"/>
              </a:solidFill>
              <a:ln w="12700">
                <a:solidFill>
                  <a:srgbClr val="000000"/>
                </a:solidFill>
                <a:prstDash val="solid"/>
              </a:ln>
            </c:spPr>
            <c:extLst>
              <c:ext xmlns:c16="http://schemas.microsoft.com/office/drawing/2014/chart" uri="{C3380CC4-5D6E-409C-BE32-E72D297353CC}">
                <c16:uniqueId val="{00000004-8AC0-49D4-85DB-FD403E60C6AC}"/>
              </c:ext>
            </c:extLst>
          </c:dPt>
          <c:dPt>
            <c:idx val="3"/>
            <c:bubble3D val="0"/>
            <c:spPr>
              <a:solidFill>
                <a:srgbClr val="FFCC00"/>
              </a:solidFill>
              <a:ln w="12700">
                <a:solidFill>
                  <a:srgbClr val="000000"/>
                </a:solidFill>
                <a:prstDash val="solid"/>
              </a:ln>
            </c:spPr>
            <c:extLst>
              <c:ext xmlns:c16="http://schemas.microsoft.com/office/drawing/2014/chart" uri="{C3380CC4-5D6E-409C-BE32-E72D297353CC}">
                <c16:uniqueId val="{00000006-8AC0-49D4-85DB-FD403E60C6AC}"/>
              </c:ext>
            </c:extLst>
          </c:dPt>
          <c:dPt>
            <c:idx val="4"/>
            <c:bubble3D val="0"/>
            <c:spPr>
              <a:solidFill>
                <a:srgbClr val="FFFF99"/>
              </a:solidFill>
              <a:ln w="12700">
                <a:solidFill>
                  <a:srgbClr val="000000"/>
                </a:solidFill>
                <a:prstDash val="solid"/>
              </a:ln>
            </c:spPr>
            <c:extLst>
              <c:ext xmlns:c16="http://schemas.microsoft.com/office/drawing/2014/chart" uri="{C3380CC4-5D6E-409C-BE32-E72D297353CC}">
                <c16:uniqueId val="{00000008-8AC0-49D4-85DB-FD403E60C6AC}"/>
              </c:ext>
            </c:extLst>
          </c:dPt>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0"/>
            <c:showCatName val="0"/>
            <c:showSerName val="0"/>
            <c:showPercent val="1"/>
            <c:showBubbleSize val="0"/>
            <c:showLeaderLines val="1"/>
            <c:extLst>
              <c:ext xmlns:c15="http://schemas.microsoft.com/office/drawing/2012/chart" uri="{CE6537A1-D6FC-4f65-9D91-7224C49458BB}"/>
            </c:extLst>
          </c:dLbls>
          <c:cat>
            <c:strRef>
              <c:f>OLM_samenvatting!$D$19:$H$20</c:f>
              <c:strCache>
                <c:ptCount val="4"/>
                <c:pt idx="0">
                  <c:v>leveringsonderbrekingen op</c:v>
                </c:pt>
                <c:pt idx="3">
                  <c:v>-</c:v>
                </c:pt>
              </c:strCache>
            </c:strRef>
          </c:cat>
          <c:val>
            <c:numRef>
              <c:f>OLM_samenvatting!$D$26:$H$26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8AC0-49D4-85DB-FD403E60C6AC}"/>
            </c:ext>
          </c:extLst>
        </c:ser>
        <c:dLbls>
          <c:showLegendKey val="0"/>
          <c:showVal val="0"/>
          <c:showCatName val="0"/>
          <c:showSerName val="0"/>
          <c:showPercent val="1"/>
          <c:showBubbleSize val="0"/>
          <c:showLeaderLines val="1"/>
        </c:dLbls>
        <c:firstSliceAng val="0"/>
      </c:pieChart>
      <c:spPr>
        <a:noFill/>
        <a:ln w="25400">
          <a:noFill/>
        </a:ln>
      </c:spPr>
    </c:plotArea>
    <c:legend>
      <c:legendPos val="r"/>
      <c:layout>
        <c:manualLayout>
          <c:xMode val="edge"/>
          <c:yMode val="edge"/>
          <c:x val="0.70010341261633924"/>
          <c:y val="0.45423728813559322"/>
          <c:w val="0.29679420889348501"/>
          <c:h val="0.1796610169491525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nl-NL"/>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1">
    <tabColor indexed="51"/>
  </sheetPr>
  <sheetViews>
    <sheetView workbookViewId="0"/>
  </sheetViews>
  <sheetProtection password="CA95" content="1" objects="1"/>
  <pageMargins left="0.75" right="0.75" top="1" bottom="1" header="0.5" footer="0.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3">
    <tabColor indexed="51"/>
  </sheetPr>
  <sheetViews>
    <sheetView workbookViewId="0"/>
  </sheetViews>
  <sheetProtection password="CA95" content="1" objects="1"/>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4">
    <tabColor indexed="51"/>
  </sheetPr>
  <sheetViews>
    <sheetView workbookViewId="0"/>
  </sheetViews>
  <sheetProtection password="CA95" content="1" objects="1"/>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0</xdr:colOff>
          <xdr:row>57</xdr:row>
          <xdr:rowOff>28575</xdr:rowOff>
        </xdr:from>
        <xdr:to>
          <xdr:col>3</xdr:col>
          <xdr:colOff>866775</xdr:colOff>
          <xdr:row>59</xdr:row>
          <xdr:rowOff>57150</xdr:rowOff>
        </xdr:to>
        <xdr:sp macro="" textlink="">
          <xdr:nvSpPr>
            <xdr:cNvPr id="6145" name="CommandButton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198120</xdr:colOff>
      <xdr:row>61</xdr:row>
      <xdr:rowOff>53340</xdr:rowOff>
    </xdr:from>
    <xdr:to>
      <xdr:col>5</xdr:col>
      <xdr:colOff>313933</xdr:colOff>
      <xdr:row>63</xdr:row>
      <xdr:rowOff>133299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7700" y="11978640"/>
          <a:ext cx="3133333" cy="409524"/>
        </a:xfrm>
        <a:prstGeom prst="rect">
          <a:avLst/>
        </a:prstGeom>
      </xdr:spPr>
    </xdr:pic>
    <xdr:clientData/>
  </xdr:twoCellAnchor>
  <xdr:twoCellAnchor editAs="oneCell">
    <xdr:from>
      <xdr:col>3</xdr:col>
      <xdr:colOff>0</xdr:colOff>
      <xdr:row>79</xdr:row>
      <xdr:rowOff>19050</xdr:rowOff>
    </xdr:from>
    <xdr:to>
      <xdr:col>5</xdr:col>
      <xdr:colOff>113957</xdr:colOff>
      <xdr:row>83</xdr:row>
      <xdr:rowOff>123731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42950" y="14773275"/>
          <a:ext cx="2742857" cy="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38100</xdr:rowOff>
        </xdr:from>
        <xdr:to>
          <xdr:col>2</xdr:col>
          <xdr:colOff>390525</xdr:colOff>
          <xdr:row>3</xdr:row>
          <xdr:rowOff>19050</xdr:rowOff>
        </xdr:to>
        <xdr:sp macro="" textlink="">
          <xdr:nvSpPr>
            <xdr:cNvPr id="2050" name="CommandButton1"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xdr:row>
          <xdr:rowOff>28575</xdr:rowOff>
        </xdr:from>
        <xdr:to>
          <xdr:col>6</xdr:col>
          <xdr:colOff>1381125</xdr:colOff>
          <xdr:row>3</xdr:row>
          <xdr:rowOff>19050</xdr:rowOff>
        </xdr:to>
        <xdr:sp macro="" textlink="">
          <xdr:nvSpPr>
            <xdr:cNvPr id="2051" name="CommandButton2"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1</xdr:row>
          <xdr:rowOff>28575</xdr:rowOff>
        </xdr:from>
        <xdr:to>
          <xdr:col>2</xdr:col>
          <xdr:colOff>371475</xdr:colOff>
          <xdr:row>2</xdr:row>
          <xdr:rowOff>152400</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xdr:row>
          <xdr:rowOff>38100</xdr:rowOff>
        </xdr:from>
        <xdr:to>
          <xdr:col>7</xdr:col>
          <xdr:colOff>28575</xdr:colOff>
          <xdr:row>3</xdr:row>
          <xdr:rowOff>19050</xdr:rowOff>
        </xdr:to>
        <xdr:sp macro="" textlink="">
          <xdr:nvSpPr>
            <xdr:cNvPr id="3074" name="CommandButton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85725</xdr:rowOff>
        </xdr:from>
        <xdr:to>
          <xdr:col>2</xdr:col>
          <xdr:colOff>66675</xdr:colOff>
          <xdr:row>3</xdr:row>
          <xdr:rowOff>66675</xdr:rowOff>
        </xdr:to>
        <xdr:sp macro="" textlink="">
          <xdr:nvSpPr>
            <xdr:cNvPr id="1026" name="CommandButton1"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1409700</xdr:colOff>
          <xdr:row>1</xdr:row>
          <xdr:rowOff>57150</xdr:rowOff>
        </xdr:from>
        <xdr:to>
          <xdr:col>7</xdr:col>
          <xdr:colOff>38100</xdr:colOff>
          <xdr:row>3</xdr:row>
          <xdr:rowOff>57150</xdr:rowOff>
        </xdr:to>
        <xdr:sp macro="" textlink="">
          <xdr:nvSpPr>
            <xdr:cNvPr id="1027" name="CommandButton2"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66675</xdr:rowOff>
        </xdr:from>
        <xdr:to>
          <xdr:col>2</xdr:col>
          <xdr:colOff>85725</xdr:colOff>
          <xdr:row>3</xdr:row>
          <xdr:rowOff>57150</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1381125</xdr:colOff>
          <xdr:row>1</xdr:row>
          <xdr:rowOff>38100</xdr:rowOff>
        </xdr:from>
        <xdr:to>
          <xdr:col>7</xdr:col>
          <xdr:colOff>9525</xdr:colOff>
          <xdr:row>3</xdr:row>
          <xdr:rowOff>57150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xdr:row>
          <xdr:rowOff>114300</xdr:rowOff>
        </xdr:from>
        <xdr:to>
          <xdr:col>2</xdr:col>
          <xdr:colOff>95250</xdr:colOff>
          <xdr:row>3</xdr:row>
          <xdr:rowOff>95250</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xdr:row>
          <xdr:rowOff>57150</xdr:rowOff>
        </xdr:from>
        <xdr:to>
          <xdr:col>6</xdr:col>
          <xdr:colOff>1000125</xdr:colOff>
          <xdr:row>3</xdr:row>
          <xdr:rowOff>76200</xdr:rowOff>
        </xdr:to>
        <xdr:sp macro="" textlink="">
          <xdr:nvSpPr>
            <xdr:cNvPr id="5122" name="CommandButton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absoluteAnchor>
    <xdr:pos x="0" y="0"/>
    <xdr:ext cx="9210675" cy="5619750"/>
    <xdr:graphicFrame macro="">
      <xdr:nvGraphicFramePr>
        <xdr:cNvPr id="2" name="Grafiek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10675" cy="5619750"/>
    <xdr:graphicFrame macro="">
      <xdr:nvGraphicFramePr>
        <xdr:cNvPr id="2" name="Grafiek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10675" cy="5619750"/>
    <xdr:graphicFrame macro="">
      <xdr:nvGraphicFramePr>
        <xdr:cNvPr id="2" name="Grafiek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3.xml"/><Relationship Id="rId5" Type="http://schemas.openxmlformats.org/officeDocument/2006/relationships/image" Target="../media/image4.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ntrol" Target="../activeX/activeX5.xml"/><Relationship Id="rId5" Type="http://schemas.openxmlformats.org/officeDocument/2006/relationships/image" Target="../media/image6.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7.xml"/><Relationship Id="rId5" Type="http://schemas.openxmlformats.org/officeDocument/2006/relationships/image" Target="../media/image8.emf"/><Relationship Id="rId4" Type="http://schemas.openxmlformats.org/officeDocument/2006/relationships/control" Target="../activeX/activeX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ntrol" Target="../activeX/activeX9.xml"/><Relationship Id="rId5" Type="http://schemas.openxmlformats.org/officeDocument/2006/relationships/image" Target="../media/image10.emf"/><Relationship Id="rId4" Type="http://schemas.openxmlformats.org/officeDocument/2006/relationships/control" Target="../activeX/activeX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3.emf"/><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ontrol" Target="../activeX/activeX11.xml"/><Relationship Id="rId5" Type="http://schemas.openxmlformats.org/officeDocument/2006/relationships/image" Target="../media/image12.emf"/><Relationship Id="rId4" Type="http://schemas.openxmlformats.org/officeDocument/2006/relationships/control" Target="../activeX/activeX1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1"/>
    <pageSetUpPr fitToPage="1"/>
  </sheetPr>
  <dimension ref="A1:M98"/>
  <sheetViews>
    <sheetView showGridLines="0" showRowColHeaders="0" topLeftCell="A55" zoomScaleNormal="90" workbookViewId="0">
      <selection activeCell="F82" sqref="F82"/>
    </sheetView>
  </sheetViews>
  <sheetFormatPr defaultRowHeight="15" x14ac:dyDescent="0.2"/>
  <cols>
    <col min="1" max="1" width="2.42578125" customWidth="1"/>
    <col min="2" max="2" width="4.140625" style="107" customWidth="1"/>
    <col min="3" max="3" width="4.5703125" customWidth="1"/>
    <col min="4" max="4" width="20.85546875" customWidth="1"/>
    <col min="5" max="5" width="18.5703125" bestFit="1" customWidth="1"/>
    <col min="6" max="6" width="30.140625" customWidth="1"/>
    <col min="7" max="7" width="21" customWidth="1"/>
    <col min="8" max="8" width="13.85546875" bestFit="1" customWidth="1"/>
    <col min="9" max="9" width="12.42578125" bestFit="1" customWidth="1"/>
    <col min="10" max="10" width="48.85546875" customWidth="1"/>
    <col min="11" max="11" width="14.42578125" customWidth="1"/>
    <col min="13" max="13" width="0" hidden="1" customWidth="1"/>
  </cols>
  <sheetData>
    <row r="1" spans="1:11" x14ac:dyDescent="0.2">
      <c r="A1" s="7"/>
      <c r="B1" s="106"/>
      <c r="C1" s="7"/>
      <c r="D1" s="28"/>
      <c r="E1" s="7"/>
      <c r="F1" s="7"/>
      <c r="G1" s="7"/>
      <c r="H1" s="7"/>
      <c r="I1" s="7"/>
      <c r="J1" s="7"/>
      <c r="K1" s="7"/>
    </row>
    <row r="2" spans="1:11" x14ac:dyDescent="0.2">
      <c r="A2" s="7"/>
      <c r="B2" s="106"/>
      <c r="C2" s="7"/>
      <c r="D2" s="122" t="s">
        <v>72</v>
      </c>
      <c r="E2" s="108"/>
      <c r="F2" s="109"/>
      <c r="G2" s="7"/>
      <c r="H2" s="7"/>
      <c r="I2" s="7"/>
      <c r="J2" s="7"/>
      <c r="K2" s="7"/>
    </row>
    <row r="3" spans="1:11" x14ac:dyDescent="0.2">
      <c r="A3" s="7"/>
      <c r="B3" s="106"/>
      <c r="C3" s="7"/>
      <c r="D3" s="123" t="s">
        <v>73</v>
      </c>
      <c r="E3" s="111" t="s">
        <v>74</v>
      </c>
      <c r="F3" s="113"/>
      <c r="G3" s="7"/>
      <c r="H3" s="7"/>
      <c r="I3" s="7"/>
      <c r="J3" s="7"/>
      <c r="K3" s="7"/>
    </row>
    <row r="4" spans="1:11" x14ac:dyDescent="0.2">
      <c r="A4" s="7"/>
      <c r="B4" s="106"/>
      <c r="C4" s="7"/>
      <c r="D4" s="124" t="s">
        <v>61</v>
      </c>
      <c r="E4" s="126" t="s">
        <v>70</v>
      </c>
      <c r="F4" s="127"/>
      <c r="G4" s="7"/>
      <c r="H4" s="7"/>
      <c r="I4" s="7"/>
      <c r="J4" s="7"/>
      <c r="K4" s="7"/>
    </row>
    <row r="5" spans="1:11" x14ac:dyDescent="0.2">
      <c r="A5" s="7"/>
      <c r="B5" s="106"/>
      <c r="C5" s="7"/>
      <c r="D5" s="124" t="s">
        <v>60</v>
      </c>
      <c r="E5" s="126" t="s">
        <v>71</v>
      </c>
      <c r="F5" s="127"/>
      <c r="G5" s="7"/>
      <c r="H5" s="7"/>
      <c r="I5" s="7"/>
      <c r="J5" s="7"/>
      <c r="K5" s="7"/>
    </row>
    <row r="6" spans="1:11" x14ac:dyDescent="0.2">
      <c r="A6" s="7"/>
      <c r="B6" s="106"/>
      <c r="C6" s="7"/>
      <c r="D6" s="124" t="s">
        <v>67</v>
      </c>
      <c r="E6" s="126"/>
      <c r="F6" s="127"/>
      <c r="G6" s="7"/>
      <c r="H6" s="7"/>
      <c r="I6" s="7"/>
      <c r="J6" s="7"/>
      <c r="K6" s="7"/>
    </row>
    <row r="7" spans="1:11" x14ac:dyDescent="0.2">
      <c r="A7" s="7"/>
      <c r="B7" s="106"/>
      <c r="C7" s="7"/>
      <c r="D7" s="125" t="s">
        <v>66</v>
      </c>
      <c r="E7" s="218" t="s">
        <v>142</v>
      </c>
      <c r="F7" s="114"/>
      <c r="G7" s="7"/>
      <c r="H7" s="7"/>
      <c r="I7" s="7"/>
      <c r="J7" s="7"/>
      <c r="K7" s="7"/>
    </row>
    <row r="8" spans="1:11" x14ac:dyDescent="0.2">
      <c r="A8" s="7"/>
      <c r="B8" s="106"/>
      <c r="C8" s="7"/>
      <c r="D8" s="7"/>
      <c r="G8" s="7"/>
      <c r="H8" s="7"/>
      <c r="I8" s="7"/>
      <c r="J8" s="7"/>
      <c r="K8" s="7"/>
    </row>
    <row r="9" spans="1:11" x14ac:dyDescent="0.2">
      <c r="A9" s="7"/>
      <c r="B9" s="106"/>
      <c r="C9" s="7"/>
      <c r="D9" s="7"/>
      <c r="G9" s="7"/>
      <c r="H9" s="7"/>
      <c r="I9" s="7"/>
      <c r="J9" s="7"/>
      <c r="K9" s="7"/>
    </row>
    <row r="10" spans="1:11" x14ac:dyDescent="0.2">
      <c r="A10" s="7"/>
      <c r="B10" s="106"/>
      <c r="C10" s="7"/>
      <c r="D10" s="28"/>
      <c r="E10" s="7"/>
      <c r="F10" s="7"/>
      <c r="G10" s="7"/>
      <c r="H10" s="7"/>
      <c r="I10" s="7"/>
      <c r="J10" s="7"/>
      <c r="K10" s="7"/>
    </row>
    <row r="11" spans="1:11" ht="12.75" customHeight="1" x14ac:dyDescent="0.2">
      <c r="A11" s="7"/>
      <c r="B11" s="243" t="s">
        <v>73</v>
      </c>
      <c r="C11" s="110"/>
      <c r="D11" s="253" t="s">
        <v>69</v>
      </c>
      <c r="E11" s="254"/>
      <c r="F11" s="254"/>
      <c r="G11" s="254"/>
      <c r="H11" s="254"/>
      <c r="I11" s="254"/>
      <c r="J11" s="254"/>
      <c r="K11" s="254"/>
    </row>
    <row r="12" spans="1:11" ht="12.75" x14ac:dyDescent="0.2">
      <c r="A12" s="7"/>
      <c r="B12" s="244"/>
      <c r="C12" s="7"/>
      <c r="D12" s="115" t="s">
        <v>107</v>
      </c>
      <c r="E12" s="115"/>
      <c r="F12" s="115"/>
      <c r="G12" s="115"/>
      <c r="H12" s="112"/>
      <c r="I12" s="112"/>
      <c r="J12" s="7"/>
      <c r="K12" s="7"/>
    </row>
    <row r="13" spans="1:11" ht="12.75" x14ac:dyDescent="0.2">
      <c r="A13" s="7"/>
      <c r="B13" s="244"/>
      <c r="C13" s="7"/>
      <c r="D13" s="80"/>
      <c r="E13" s="7"/>
      <c r="F13" s="7"/>
      <c r="G13" s="7"/>
      <c r="H13" s="7"/>
      <c r="I13" s="7"/>
      <c r="J13" s="7"/>
      <c r="K13" s="7"/>
    </row>
    <row r="14" spans="1:11" ht="12.75" x14ac:dyDescent="0.2">
      <c r="A14" s="7"/>
      <c r="B14" s="244"/>
      <c r="C14" s="7"/>
      <c r="D14" s="80"/>
      <c r="E14" s="80"/>
      <c r="F14" s="80"/>
      <c r="G14" s="80"/>
      <c r="H14" s="80"/>
      <c r="I14" s="80"/>
      <c r="J14" s="7"/>
      <c r="K14" s="7"/>
    </row>
    <row r="15" spans="1:11" ht="27" customHeight="1" x14ac:dyDescent="0.2">
      <c r="A15" s="7"/>
      <c r="B15" s="244"/>
      <c r="C15" s="7"/>
      <c r="D15" s="80"/>
      <c r="E15" s="80"/>
      <c r="F15" s="80"/>
      <c r="G15" s="80"/>
      <c r="H15" s="80"/>
      <c r="I15" s="80"/>
      <c r="J15" s="16"/>
      <c r="K15" s="7"/>
    </row>
    <row r="16" spans="1:11" ht="12.75" x14ac:dyDescent="0.2">
      <c r="A16" s="7"/>
      <c r="B16" s="244"/>
      <c r="C16" s="7"/>
      <c r="D16" s="80"/>
      <c r="E16" s="80"/>
      <c r="F16" s="80"/>
      <c r="G16" s="80"/>
      <c r="H16" s="80"/>
      <c r="I16" s="80"/>
      <c r="J16" s="7"/>
      <c r="K16" s="7"/>
    </row>
    <row r="17" spans="1:11" ht="12.75" x14ac:dyDescent="0.2">
      <c r="A17" s="7"/>
      <c r="B17" s="244"/>
      <c r="C17" s="7"/>
      <c r="D17" s="80"/>
      <c r="E17" s="80"/>
      <c r="F17" s="80"/>
      <c r="G17" s="80"/>
      <c r="H17" s="80"/>
      <c r="I17" s="80"/>
      <c r="J17" s="7"/>
      <c r="K17" s="7"/>
    </row>
    <row r="18" spans="1:11" ht="12.75" x14ac:dyDescent="0.2">
      <c r="A18" s="7"/>
      <c r="B18" s="245"/>
      <c r="C18" s="7"/>
      <c r="D18" s="80"/>
      <c r="E18" s="80"/>
      <c r="F18" s="80"/>
      <c r="G18" s="80"/>
      <c r="H18" s="80"/>
      <c r="I18" s="80"/>
      <c r="J18" s="7"/>
      <c r="K18" s="7"/>
    </row>
    <row r="19" spans="1:11" x14ac:dyDescent="0.2">
      <c r="A19" s="7"/>
      <c r="B19" s="106"/>
      <c r="C19" s="7"/>
      <c r="D19" s="7"/>
      <c r="E19" s="7"/>
      <c r="F19" s="7"/>
      <c r="G19" s="7"/>
      <c r="H19" s="7"/>
      <c r="I19" s="7"/>
      <c r="J19" s="7"/>
      <c r="K19" s="7"/>
    </row>
    <row r="20" spans="1:11" ht="12.75" customHeight="1" x14ac:dyDescent="0.2">
      <c r="A20" s="7"/>
      <c r="B20" s="243" t="s">
        <v>61</v>
      </c>
      <c r="C20" s="110"/>
      <c r="D20" s="118" t="s">
        <v>68</v>
      </c>
      <c r="E20" s="116"/>
      <c r="F20" s="116"/>
      <c r="G20" s="116"/>
      <c r="H20" s="116"/>
      <c r="I20" s="117"/>
      <c r="K20" s="7"/>
    </row>
    <row r="21" spans="1:11" ht="12.75" customHeight="1" x14ac:dyDescent="0.2">
      <c r="A21" s="7"/>
      <c r="B21" s="244"/>
      <c r="C21" s="7"/>
      <c r="D21" s="28"/>
      <c r="E21" s="7"/>
      <c r="F21" s="7"/>
      <c r="G21" s="7"/>
      <c r="K21" s="7"/>
    </row>
    <row r="22" spans="1:11" ht="12.75" x14ac:dyDescent="0.2">
      <c r="A22" s="7"/>
      <c r="B22" s="244"/>
      <c r="C22" s="7"/>
      <c r="D22" s="82" t="s">
        <v>19</v>
      </c>
      <c r="E22" s="83"/>
      <c r="F22" s="83"/>
      <c r="G22" s="7"/>
      <c r="K22" s="7"/>
    </row>
    <row r="23" spans="1:11" ht="12.75" x14ac:dyDescent="0.2">
      <c r="A23" s="7"/>
      <c r="B23" s="244"/>
      <c r="C23" s="7"/>
      <c r="D23" s="84" t="s">
        <v>20</v>
      </c>
      <c r="E23" s="83"/>
      <c r="F23" s="83"/>
      <c r="G23" s="7"/>
      <c r="K23" s="7"/>
    </row>
    <row r="24" spans="1:11" ht="12.75" x14ac:dyDescent="0.2">
      <c r="A24" s="7"/>
      <c r="B24" s="244"/>
      <c r="C24" s="7"/>
      <c r="D24" s="84" t="s">
        <v>21</v>
      </c>
      <c r="E24" s="83"/>
      <c r="F24" s="83"/>
      <c r="G24" s="7"/>
      <c r="K24" s="7"/>
    </row>
    <row r="25" spans="1:11" ht="12.75" x14ac:dyDescent="0.2">
      <c r="A25" s="7"/>
      <c r="B25" s="244"/>
      <c r="C25" s="7"/>
      <c r="D25" s="85" t="s">
        <v>17</v>
      </c>
      <c r="E25" s="86"/>
      <c r="F25" s="86"/>
      <c r="G25" s="7"/>
      <c r="K25" s="7"/>
    </row>
    <row r="26" spans="1:11" ht="12.75" x14ac:dyDescent="0.2">
      <c r="A26" s="7"/>
      <c r="B26" s="244"/>
      <c r="C26" s="7"/>
      <c r="D26" s="87" t="s">
        <v>18</v>
      </c>
      <c r="E26" s="86"/>
      <c r="F26" s="86"/>
      <c r="G26" s="7"/>
      <c r="K26" s="7"/>
    </row>
    <row r="27" spans="1:11" ht="12.75" x14ac:dyDescent="0.2">
      <c r="A27" s="7"/>
      <c r="B27" s="245"/>
      <c r="C27" s="7"/>
      <c r="E27" s="80"/>
      <c r="F27" s="7"/>
      <c r="G27" s="7"/>
      <c r="K27" s="7"/>
    </row>
    <row r="28" spans="1:11" x14ac:dyDescent="0.2">
      <c r="A28" s="7"/>
      <c r="B28" s="106"/>
      <c r="C28" s="7"/>
      <c r="D28" s="7"/>
      <c r="E28" s="7"/>
      <c r="F28" s="7"/>
      <c r="G28" s="7"/>
      <c r="H28" s="7"/>
      <c r="I28" s="7"/>
      <c r="J28" s="7"/>
      <c r="K28" s="7"/>
    </row>
    <row r="29" spans="1:11" ht="12.75" x14ac:dyDescent="0.2">
      <c r="A29" s="7"/>
      <c r="B29" s="243" t="s">
        <v>60</v>
      </c>
      <c r="C29" s="110"/>
      <c r="D29" s="118" t="s">
        <v>34</v>
      </c>
      <c r="E29" s="116"/>
      <c r="F29" s="116"/>
      <c r="G29" s="116"/>
      <c r="H29" s="116"/>
      <c r="I29" s="117"/>
      <c r="J29" s="7"/>
      <c r="K29" s="7"/>
    </row>
    <row r="30" spans="1:11" ht="12.75" x14ac:dyDescent="0.2">
      <c r="A30" s="7"/>
      <c r="B30" s="244"/>
      <c r="C30" s="7"/>
      <c r="D30" s="28"/>
      <c r="E30" s="7"/>
      <c r="F30" s="7"/>
      <c r="G30" s="7"/>
      <c r="H30" s="7"/>
      <c r="I30" s="7"/>
      <c r="J30" s="7"/>
      <c r="K30" s="7"/>
    </row>
    <row r="31" spans="1:11" ht="12.75" x14ac:dyDescent="0.2">
      <c r="A31" s="7"/>
      <c r="B31" s="244"/>
      <c r="C31" s="7"/>
      <c r="D31" s="7"/>
      <c r="E31" s="101" t="s">
        <v>62</v>
      </c>
      <c r="F31" s="101" t="s">
        <v>63</v>
      </c>
      <c r="G31" s="7"/>
      <c r="K31" s="7"/>
    </row>
    <row r="32" spans="1:11" ht="12.75" x14ac:dyDescent="0.2">
      <c r="A32" s="7"/>
      <c r="B32" s="244"/>
      <c r="C32" s="7"/>
      <c r="D32" s="104" t="s">
        <v>0</v>
      </c>
      <c r="E32" s="96" t="s">
        <v>2</v>
      </c>
      <c r="F32" s="102" t="s">
        <v>3</v>
      </c>
      <c r="G32" s="7"/>
      <c r="K32" s="7"/>
    </row>
    <row r="33" spans="1:11" ht="12.75" x14ac:dyDescent="0.2">
      <c r="A33" s="7"/>
      <c r="B33" s="244"/>
      <c r="C33" s="7"/>
      <c r="D33" s="104" t="s">
        <v>7</v>
      </c>
      <c r="E33" s="98">
        <v>43525</v>
      </c>
      <c r="F33" s="102"/>
      <c r="G33" s="7"/>
      <c r="K33" s="7"/>
    </row>
    <row r="34" spans="1:11" ht="12.75" x14ac:dyDescent="0.2">
      <c r="A34" s="7"/>
      <c r="B34" s="244"/>
      <c r="C34" s="7"/>
      <c r="D34" s="104" t="s">
        <v>1</v>
      </c>
      <c r="E34" s="99">
        <v>0.41666666666666669</v>
      </c>
      <c r="F34" s="102"/>
      <c r="G34" s="7"/>
      <c r="K34" s="7"/>
    </row>
    <row r="35" spans="1:11" ht="25.5" x14ac:dyDescent="0.2">
      <c r="A35" s="7"/>
      <c r="B35" s="244"/>
      <c r="C35" s="7"/>
      <c r="D35" s="104" t="s">
        <v>9</v>
      </c>
      <c r="E35" s="97" t="str">
        <f>CONCATENATE(E32,"/",TEXT(E33,"ddmmjjjj"),"_",TEXT(E34,"uumm"))</f>
        <v>ABC/01032019_1000</v>
      </c>
      <c r="F35" s="102" t="s">
        <v>64</v>
      </c>
      <c r="G35" s="7"/>
      <c r="K35" s="7"/>
    </row>
    <row r="36" spans="1:11" ht="12.75" x14ac:dyDescent="0.2">
      <c r="A36" s="7"/>
      <c r="B36" s="250"/>
      <c r="C36" s="7"/>
      <c r="D36" s="105"/>
      <c r="E36" s="100"/>
      <c r="F36" s="103"/>
      <c r="G36" s="7"/>
      <c r="K36" s="7"/>
    </row>
    <row r="37" spans="1:11" ht="12.75" x14ac:dyDescent="0.2">
      <c r="A37" s="7"/>
      <c r="B37" s="251"/>
      <c r="C37" s="7"/>
      <c r="D37" s="104" t="s">
        <v>41</v>
      </c>
      <c r="E37" s="96" t="s">
        <v>94</v>
      </c>
      <c r="F37" s="102" t="s">
        <v>4</v>
      </c>
      <c r="G37" s="7"/>
      <c r="K37" s="7"/>
    </row>
    <row r="38" spans="1:11" ht="12.75" x14ac:dyDescent="0.2">
      <c r="A38" s="7"/>
      <c r="B38" s="251"/>
      <c r="C38" s="7"/>
      <c r="D38" s="104" t="s">
        <v>51</v>
      </c>
      <c r="E38" s="96" t="s">
        <v>26</v>
      </c>
      <c r="F38" s="102" t="s">
        <v>4</v>
      </c>
      <c r="G38" s="7"/>
      <c r="K38" s="7"/>
    </row>
    <row r="39" spans="1:11" ht="12.75" x14ac:dyDescent="0.2">
      <c r="A39" s="7"/>
      <c r="B39" s="251"/>
      <c r="C39" s="7"/>
      <c r="D39" s="104" t="s">
        <v>5</v>
      </c>
      <c r="E39" s="96" t="s">
        <v>24</v>
      </c>
      <c r="F39" s="102" t="s">
        <v>4</v>
      </c>
      <c r="G39" s="7"/>
      <c r="K39" s="7"/>
    </row>
    <row r="40" spans="1:11" ht="35.25" customHeight="1" x14ac:dyDescent="0.2">
      <c r="A40" s="7"/>
      <c r="B40" s="251"/>
      <c r="C40" s="7"/>
      <c r="D40" s="104" t="s">
        <v>133</v>
      </c>
      <c r="E40" s="96">
        <v>1</v>
      </c>
      <c r="F40" s="102" t="s">
        <v>59</v>
      </c>
      <c r="H40" s="119"/>
      <c r="I40" s="120"/>
      <c r="J40" s="120"/>
      <c r="K40" s="120"/>
    </row>
    <row r="41" spans="1:11" ht="35.25" customHeight="1" x14ac:dyDescent="0.2">
      <c r="A41" s="7"/>
      <c r="B41" s="251"/>
      <c r="C41" s="7"/>
      <c r="D41" s="104" t="s">
        <v>10</v>
      </c>
      <c r="E41" s="96">
        <v>15</v>
      </c>
      <c r="F41" s="102" t="s">
        <v>59</v>
      </c>
      <c r="G41" s="7"/>
      <c r="H41" s="120"/>
      <c r="I41" s="120"/>
      <c r="J41" s="120"/>
      <c r="K41" s="120"/>
    </row>
    <row r="42" spans="1:11" ht="22.5" x14ac:dyDescent="0.2">
      <c r="A42" s="7"/>
      <c r="B42" s="251"/>
      <c r="C42" s="7"/>
      <c r="D42" s="104" t="s">
        <v>6</v>
      </c>
      <c r="E42" s="97">
        <f>E41*E40</f>
        <v>15</v>
      </c>
      <c r="F42" s="102" t="s">
        <v>65</v>
      </c>
      <c r="G42" s="7"/>
      <c r="K42" s="7"/>
    </row>
    <row r="43" spans="1:11" ht="12.75" x14ac:dyDescent="0.2">
      <c r="A43" s="7"/>
      <c r="B43" s="251"/>
      <c r="C43" s="7"/>
      <c r="D43" s="104" t="s">
        <v>58</v>
      </c>
      <c r="E43" s="96"/>
      <c r="F43" s="102"/>
      <c r="G43" s="7"/>
      <c r="K43" s="7"/>
    </row>
    <row r="44" spans="1:11" ht="12.75" x14ac:dyDescent="0.2">
      <c r="A44" s="7"/>
      <c r="B44" s="252"/>
      <c r="C44" s="7"/>
      <c r="D44" s="7"/>
      <c r="E44" s="7"/>
      <c r="F44" s="7"/>
      <c r="G44" s="7"/>
      <c r="K44" s="7"/>
    </row>
    <row r="45" spans="1:11" x14ac:dyDescent="0.2">
      <c r="A45" s="7"/>
      <c r="B45" s="106"/>
      <c r="C45" s="7"/>
      <c r="D45" s="7"/>
      <c r="E45" s="7"/>
      <c r="F45" s="7"/>
      <c r="G45" s="81"/>
      <c r="H45" s="7"/>
      <c r="I45" s="7"/>
      <c r="J45" s="7"/>
      <c r="K45" s="7"/>
    </row>
    <row r="46" spans="1:11" ht="12.75" x14ac:dyDescent="0.2">
      <c r="A46" s="7"/>
      <c r="B46" s="243" t="s">
        <v>67</v>
      </c>
      <c r="C46" s="7"/>
      <c r="D46" s="246" t="s">
        <v>108</v>
      </c>
      <c r="E46" s="247"/>
      <c r="F46" s="247"/>
      <c r="G46" s="248"/>
      <c r="H46" s="248"/>
      <c r="I46" s="249"/>
      <c r="J46" s="7"/>
      <c r="K46" s="7"/>
    </row>
    <row r="47" spans="1:11" ht="50.25" customHeight="1" x14ac:dyDescent="0.2">
      <c r="A47" s="7"/>
      <c r="B47" s="244"/>
      <c r="C47" s="7"/>
      <c r="D47" s="255" t="s">
        <v>134</v>
      </c>
      <c r="E47" s="255"/>
      <c r="F47" s="255"/>
      <c r="G47" s="255"/>
      <c r="H47" s="7"/>
      <c r="I47" s="7"/>
      <c r="J47" s="7"/>
      <c r="K47" s="7"/>
    </row>
    <row r="48" spans="1:11" ht="12.75" x14ac:dyDescent="0.2">
      <c r="A48" s="7"/>
      <c r="B48" s="244"/>
      <c r="C48" s="7"/>
      <c r="D48" s="81" t="s">
        <v>16</v>
      </c>
      <c r="E48" s="7"/>
      <c r="F48" s="7"/>
      <c r="G48" s="7"/>
      <c r="H48" s="7"/>
      <c r="I48" s="7"/>
      <c r="J48" s="7"/>
      <c r="K48" s="7"/>
    </row>
    <row r="49" spans="1:13" ht="12.75" x14ac:dyDescent="0.2">
      <c r="A49" s="7"/>
      <c r="B49" s="256"/>
      <c r="C49" s="7"/>
      <c r="G49" s="7"/>
      <c r="H49" s="7"/>
      <c r="I49" s="7"/>
      <c r="J49" s="7"/>
      <c r="K49" s="7"/>
    </row>
    <row r="50" spans="1:13" x14ac:dyDescent="0.2">
      <c r="A50" s="7"/>
      <c r="B50" s="106"/>
      <c r="C50" s="7"/>
      <c r="D50" s="7"/>
      <c r="E50" s="7"/>
      <c r="F50" s="7"/>
      <c r="G50" s="7"/>
      <c r="H50" s="7"/>
      <c r="I50" s="7"/>
      <c r="J50" s="7"/>
      <c r="K50" s="7"/>
    </row>
    <row r="51" spans="1:13" ht="13.5" customHeight="1" x14ac:dyDescent="0.2">
      <c r="A51" s="7"/>
      <c r="B51" s="243" t="s">
        <v>66</v>
      </c>
      <c r="C51" s="7"/>
      <c r="D51" s="74" t="s">
        <v>110</v>
      </c>
      <c r="E51" s="118"/>
      <c r="F51" s="118"/>
      <c r="G51" s="118"/>
      <c r="H51" s="118"/>
      <c r="I51" s="121"/>
      <c r="K51" s="7"/>
    </row>
    <row r="52" spans="1:13" ht="13.5" customHeight="1" thickBot="1" x14ac:dyDescent="0.25">
      <c r="A52" s="7"/>
      <c r="B52" s="244"/>
      <c r="C52" s="7"/>
      <c r="G52" s="95"/>
      <c r="K52" s="7"/>
    </row>
    <row r="53" spans="1:13" ht="13.5" thickBot="1" x14ac:dyDescent="0.25">
      <c r="A53" s="7"/>
      <c r="B53" s="244"/>
      <c r="C53" s="7"/>
      <c r="D53" s="263" t="s">
        <v>54</v>
      </c>
      <c r="E53" s="264"/>
      <c r="F53" s="265"/>
      <c r="G53" s="7"/>
      <c r="K53" s="7"/>
    </row>
    <row r="54" spans="1:13" ht="13.5" thickBot="1" x14ac:dyDescent="0.25">
      <c r="A54" s="7"/>
      <c r="B54" s="244"/>
      <c r="C54" s="7"/>
      <c r="D54" s="257" t="s">
        <v>52</v>
      </c>
      <c r="E54" s="258"/>
      <c r="F54" s="259"/>
      <c r="G54" s="7"/>
      <c r="K54" s="7"/>
    </row>
    <row r="55" spans="1:13" ht="13.5" thickBot="1" x14ac:dyDescent="0.25">
      <c r="A55" s="7"/>
      <c r="B55" s="244"/>
      <c r="C55" s="7"/>
      <c r="D55" s="260" t="s">
        <v>53</v>
      </c>
      <c r="E55" s="261"/>
      <c r="F55" s="262"/>
      <c r="G55" s="7"/>
      <c r="K55" s="7"/>
      <c r="M55" t="s">
        <v>25</v>
      </c>
    </row>
    <row r="56" spans="1:13" ht="12.75" x14ac:dyDescent="0.2">
      <c r="A56" s="7"/>
      <c r="B56" s="244"/>
      <c r="C56" s="7"/>
      <c r="D56" s="7"/>
      <c r="E56" s="7"/>
      <c r="F56" s="7"/>
      <c r="G56" s="7"/>
      <c r="K56" s="7"/>
      <c r="M56" t="s">
        <v>26</v>
      </c>
    </row>
    <row r="57" spans="1:13" ht="12.75" x14ac:dyDescent="0.2">
      <c r="A57" s="7"/>
      <c r="B57" s="244"/>
      <c r="C57" s="7"/>
      <c r="D57" s="7"/>
      <c r="E57" s="7"/>
      <c r="F57" s="7"/>
      <c r="G57" s="7"/>
      <c r="K57" s="7"/>
    </row>
    <row r="58" spans="1:13" ht="12.75" x14ac:dyDescent="0.2">
      <c r="A58" s="7"/>
      <c r="B58" s="244"/>
      <c r="C58" s="7"/>
      <c r="D58" s="7"/>
      <c r="E58" s="7" t="s">
        <v>14</v>
      </c>
      <c r="F58" s="7"/>
      <c r="G58" s="7"/>
      <c r="K58" s="7"/>
    </row>
    <row r="59" spans="1:13" ht="12.75" x14ac:dyDescent="0.2">
      <c r="A59" s="7"/>
      <c r="B59" s="244"/>
      <c r="C59" s="7"/>
      <c r="D59" s="7"/>
      <c r="E59" s="7" t="s">
        <v>15</v>
      </c>
      <c r="F59" s="7"/>
      <c r="G59" s="7"/>
      <c r="K59" s="7"/>
    </row>
    <row r="60" spans="1:13" ht="12.75" x14ac:dyDescent="0.2">
      <c r="A60" s="7"/>
      <c r="B60" s="244"/>
      <c r="C60" s="7"/>
      <c r="D60" s="7"/>
      <c r="E60" s="7" t="s">
        <v>99</v>
      </c>
      <c r="F60" s="7"/>
      <c r="G60" s="7"/>
      <c r="K60" s="7"/>
    </row>
    <row r="61" spans="1:13" ht="12.75" x14ac:dyDescent="0.2">
      <c r="A61" s="7"/>
      <c r="B61" s="244"/>
      <c r="C61" s="7"/>
      <c r="D61" s="7"/>
      <c r="E61" s="7"/>
      <c r="F61" s="7"/>
      <c r="G61" s="7"/>
      <c r="K61" s="7"/>
    </row>
    <row r="62" spans="1:13" ht="12.75" x14ac:dyDescent="0.2">
      <c r="A62" s="7"/>
      <c r="B62" s="244"/>
      <c r="C62" s="7"/>
      <c r="D62" s="7"/>
      <c r="E62" s="7"/>
      <c r="F62" s="7"/>
      <c r="G62" s="52" t="s">
        <v>125</v>
      </c>
      <c r="H62" s="7"/>
      <c r="I62" s="7"/>
      <c r="J62" s="7"/>
      <c r="K62" s="7"/>
    </row>
    <row r="63" spans="1:13" ht="12.75" customHeight="1" x14ac:dyDescent="0.2">
      <c r="B63" s="244"/>
      <c r="G63" s="94" t="s">
        <v>126</v>
      </c>
    </row>
    <row r="64" spans="1:13" ht="12.75" x14ac:dyDescent="0.2">
      <c r="B64" s="244"/>
      <c r="G64" s="94" t="s">
        <v>127</v>
      </c>
    </row>
    <row r="65" spans="2:4" ht="12.75" x14ac:dyDescent="0.2">
      <c r="B65" s="244"/>
    </row>
    <row r="66" spans="2:4" ht="12.75" x14ac:dyDescent="0.2">
      <c r="B66" s="244"/>
    </row>
    <row r="67" spans="2:4" ht="12.75" x14ac:dyDescent="0.2">
      <c r="B67" s="244"/>
      <c r="D67" t="s">
        <v>135</v>
      </c>
    </row>
    <row r="68" spans="2:4" ht="12.75" x14ac:dyDescent="0.2">
      <c r="B68" s="244"/>
      <c r="D68" t="s">
        <v>136</v>
      </c>
    </row>
    <row r="69" spans="2:4" ht="12.75" x14ac:dyDescent="0.2">
      <c r="B69" s="244"/>
      <c r="D69" t="s">
        <v>137</v>
      </c>
    </row>
    <row r="70" spans="2:4" ht="12.75" x14ac:dyDescent="0.2">
      <c r="B70" s="244"/>
      <c r="D70" t="s">
        <v>138</v>
      </c>
    </row>
    <row r="71" spans="2:4" ht="12.75" x14ac:dyDescent="0.2">
      <c r="B71" s="244"/>
      <c r="D71" s="14" t="s">
        <v>139</v>
      </c>
    </row>
    <row r="72" spans="2:4" ht="12.75" x14ac:dyDescent="0.2">
      <c r="B72" s="244"/>
      <c r="D72" s="14" t="s">
        <v>140</v>
      </c>
    </row>
    <row r="73" spans="2:4" ht="12.75" x14ac:dyDescent="0.2">
      <c r="B73" s="244"/>
      <c r="D73" s="14" t="s">
        <v>141</v>
      </c>
    </row>
    <row r="74" spans="2:4" ht="12.75" x14ac:dyDescent="0.2">
      <c r="B74" s="244"/>
    </row>
    <row r="75" spans="2:4" ht="12.75" customHeight="1" x14ac:dyDescent="0.2">
      <c r="B75" s="244"/>
    </row>
    <row r="76" spans="2:4" ht="12.75" x14ac:dyDescent="0.2">
      <c r="B76" s="244"/>
      <c r="D76" s="94" t="s">
        <v>145</v>
      </c>
    </row>
    <row r="77" spans="2:4" ht="12.75" x14ac:dyDescent="0.2">
      <c r="B77" s="244"/>
      <c r="D77" s="94" t="s">
        <v>146</v>
      </c>
    </row>
    <row r="78" spans="2:4" ht="12.75" x14ac:dyDescent="0.2">
      <c r="B78" s="244"/>
    </row>
    <row r="79" spans="2:4" ht="12.75" x14ac:dyDescent="0.2">
      <c r="B79" s="244"/>
    </row>
    <row r="80" spans="2:4" ht="12.75" x14ac:dyDescent="0.2">
      <c r="B80" s="244"/>
    </row>
    <row r="81" spans="2:2" ht="12.75" x14ac:dyDescent="0.2">
      <c r="B81" s="244"/>
    </row>
    <row r="82" spans="2:2" ht="12.75" x14ac:dyDescent="0.2">
      <c r="B82" s="244"/>
    </row>
    <row r="83" spans="2:2" ht="12.75" x14ac:dyDescent="0.2">
      <c r="B83" s="244"/>
    </row>
    <row r="84" spans="2:2" ht="12.75" x14ac:dyDescent="0.2">
      <c r="B84" s="244"/>
    </row>
    <row r="85" spans="2:2" ht="12.75" x14ac:dyDescent="0.2">
      <c r="B85" s="244"/>
    </row>
    <row r="86" spans="2:2" ht="12.75" x14ac:dyDescent="0.2">
      <c r="B86" s="244"/>
    </row>
    <row r="87" spans="2:2" ht="12.75" x14ac:dyDescent="0.2">
      <c r="B87" s="244"/>
    </row>
    <row r="88" spans="2:2" ht="12.75" x14ac:dyDescent="0.2">
      <c r="B88" s="244"/>
    </row>
    <row r="89" spans="2:2" ht="12.75" x14ac:dyDescent="0.2">
      <c r="B89" s="244"/>
    </row>
    <row r="90" spans="2:2" ht="12.75" x14ac:dyDescent="0.2">
      <c r="B90" s="244"/>
    </row>
    <row r="91" spans="2:2" ht="12.75" x14ac:dyDescent="0.2">
      <c r="B91" s="244"/>
    </row>
    <row r="92" spans="2:2" ht="12.75" x14ac:dyDescent="0.2">
      <c r="B92" s="244"/>
    </row>
    <row r="93" spans="2:2" ht="12.75" x14ac:dyDescent="0.2">
      <c r="B93" s="244"/>
    </row>
    <row r="94" spans="2:2" ht="12.75" x14ac:dyDescent="0.2">
      <c r="B94" s="244"/>
    </row>
    <row r="95" spans="2:2" ht="12.75" x14ac:dyDescent="0.2">
      <c r="B95" s="244"/>
    </row>
    <row r="96" spans="2:2" ht="12.75" x14ac:dyDescent="0.2">
      <c r="B96" s="244"/>
    </row>
    <row r="97" spans="2:2" ht="12.75" x14ac:dyDescent="0.2">
      <c r="B97" s="244"/>
    </row>
    <row r="98" spans="2:2" ht="12.75" x14ac:dyDescent="0.2">
      <c r="B98" s="245"/>
    </row>
  </sheetData>
  <sheetProtection selectLockedCells="1"/>
  <mergeCells count="11">
    <mergeCell ref="B51:B98"/>
    <mergeCell ref="D46:I46"/>
    <mergeCell ref="B29:B44"/>
    <mergeCell ref="B11:B18"/>
    <mergeCell ref="B20:B27"/>
    <mergeCell ref="D11:K11"/>
    <mergeCell ref="D47:G47"/>
    <mergeCell ref="B46:B49"/>
    <mergeCell ref="D54:F54"/>
    <mergeCell ref="D55:F55"/>
    <mergeCell ref="D53:F53"/>
  </mergeCells>
  <phoneticPr fontId="3" type="noConversion"/>
  <dataValidations count="6">
    <dataValidation type="list" allowBlank="1" showInputMessage="1" showErrorMessage="1" sqref="E37" xr:uid="{00000000-0002-0000-0000-000000000000}">
      <formula1>distributie</formula1>
    </dataValidation>
    <dataValidation type="list" allowBlank="1" showInputMessage="1" showErrorMessage="1" sqref="E38" xr:uid="{00000000-0002-0000-0000-000001000000}">
      <formula1>gepland_ongepland</formula1>
    </dataValidation>
    <dataValidation type="whole" operator="greaterThan" allowBlank="1" showInputMessage="1" showErrorMessage="1" sqref="E40:E41" xr:uid="{00000000-0002-0000-0000-000002000000}">
      <formula1>0</formula1>
    </dataValidation>
    <dataValidation type="date" operator="greaterThan" allowBlank="1" showInputMessage="1" showErrorMessage="1" sqref="E33" xr:uid="{00000000-0002-0000-0000-000003000000}">
      <formula1>37987</formula1>
    </dataValidation>
    <dataValidation type="time" allowBlank="1" showInputMessage="1" showErrorMessage="1" sqref="E34" xr:uid="{00000000-0002-0000-0000-000004000000}">
      <formula1>0</formula1>
      <formula2>0.999305555555556</formula2>
    </dataValidation>
    <dataValidation type="list" allowBlank="1" showInputMessage="1" showErrorMessage="1" sqref="E39" xr:uid="{00000000-0002-0000-0000-000005000000}">
      <formula1>IF($E$38="ongepland",oorzaak_ongepland,oorzaak_gepland)</formula1>
    </dataValidation>
  </dataValidations>
  <hyperlinks>
    <hyperlink ref="D22" location="aansluitleidingen!A1" display="- leveringsonderbreking op aansluitleidingen" xr:uid="{00000000-0004-0000-0000-000000000000}"/>
    <hyperlink ref="D23" location="distributieleidingen!A1" display="'- leveringsonderbrekingen op distributieleidingen" xr:uid="{00000000-0004-0000-0000-000001000000}"/>
    <hyperlink ref="D24" location="transportleidingen!A1" display="'- leveringsonderbrekingen op transportleidingen" xr:uid="{00000000-0004-0000-0000-000002000000}"/>
    <hyperlink ref="D25" location="ondermaatse_druk!A1" display="- ondermaatse druk" xr:uid="{00000000-0004-0000-0000-000003000000}"/>
    <hyperlink ref="D26" location="ondermaatse_waterkwaliteit!A1" display="'- ondermaatse waterkwaliteit" xr:uid="{00000000-0004-0000-0000-000004000000}"/>
    <hyperlink ref="D48" location="OLM_samenvatting!B1" display="OLM_samenvatting" xr:uid="{00000000-0004-0000-0000-000005000000}"/>
  </hyperlinks>
  <pageMargins left="0.75" right="0.75" top="1" bottom="1" header="0.5" footer="0.5"/>
  <pageSetup paperSize="9" scale="48" orientation="landscape" cellComments="asDisplayed" horizontalDpi="96" verticalDpi="96" r:id="rId1"/>
  <headerFooter alignWithMargins="0"/>
  <drawing r:id="rId2"/>
  <legacyDrawing r:id="rId3"/>
  <controls>
    <mc:AlternateContent xmlns:mc="http://schemas.openxmlformats.org/markup-compatibility/2006">
      <mc:Choice Requires="x14">
        <control shapeId="6145" r:id="rId4" name="CommandButton1">
          <controlPr defaultSize="0" disabled="1" autoLine="0" r:id="rId5">
            <anchor>
              <from>
                <xdr:col>3</xdr:col>
                <xdr:colOff>0</xdr:colOff>
                <xdr:row>57</xdr:row>
                <xdr:rowOff>28575</xdr:rowOff>
              </from>
              <to>
                <xdr:col>3</xdr:col>
                <xdr:colOff>866775</xdr:colOff>
                <xdr:row>59</xdr:row>
                <xdr:rowOff>57150</xdr:rowOff>
              </to>
            </anchor>
          </controlPr>
        </control>
      </mc:Choice>
      <mc:Fallback>
        <control shapeId="614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51"/>
    <pageSetUpPr fitToPage="1"/>
  </sheetPr>
  <dimension ref="A1:L67"/>
  <sheetViews>
    <sheetView showGridLines="0" showRowColHeaders="0" topLeftCell="A10" workbookViewId="0">
      <selection activeCell="F15" sqref="F15"/>
    </sheetView>
  </sheetViews>
  <sheetFormatPr defaultRowHeight="12.75" x14ac:dyDescent="0.2"/>
  <cols>
    <col min="1" max="1" width="5" customWidth="1"/>
    <col min="2" max="2" width="49.5703125" bestFit="1" customWidth="1"/>
    <col min="3" max="3" width="17.5703125" customWidth="1"/>
    <col min="4" max="4" width="19.42578125" customWidth="1"/>
    <col min="5" max="5" width="10" customWidth="1"/>
    <col min="6" max="6" width="45.5703125" customWidth="1"/>
  </cols>
  <sheetData>
    <row r="1" spans="1:12" ht="18" x14ac:dyDescent="0.25">
      <c r="A1" s="54" t="s">
        <v>109</v>
      </c>
    </row>
    <row r="2" spans="1:12" x14ac:dyDescent="0.2">
      <c r="A2" s="14" t="s">
        <v>128</v>
      </c>
    </row>
    <row r="3" spans="1:12" x14ac:dyDescent="0.2">
      <c r="A3" s="14" t="s">
        <v>100</v>
      </c>
    </row>
    <row r="4" spans="1:12" x14ac:dyDescent="0.2">
      <c r="A4" s="14" t="s">
        <v>129</v>
      </c>
    </row>
    <row r="5" spans="1:12" x14ac:dyDescent="0.2">
      <c r="A5" s="14" t="s">
        <v>57</v>
      </c>
    </row>
    <row r="6" spans="1:12" x14ac:dyDescent="0.2">
      <c r="A6" s="14"/>
    </row>
    <row r="7" spans="1:12" x14ac:dyDescent="0.2">
      <c r="A7" s="14"/>
      <c r="L7" s="182"/>
    </row>
    <row r="8" spans="1:12" ht="13.5" thickBot="1" x14ac:dyDescent="0.25">
      <c r="A8" s="94"/>
      <c r="L8" s="182"/>
    </row>
    <row r="9" spans="1:12" ht="51.75" thickBot="1" x14ac:dyDescent="0.25">
      <c r="B9" s="128" t="s">
        <v>37</v>
      </c>
      <c r="C9" s="129" t="s">
        <v>51</v>
      </c>
      <c r="D9" s="129" t="s">
        <v>121</v>
      </c>
      <c r="E9" s="130" t="s">
        <v>102</v>
      </c>
      <c r="F9" s="129" t="s">
        <v>105</v>
      </c>
    </row>
    <row r="10" spans="1:12" x14ac:dyDescent="0.2">
      <c r="B10" s="154" t="s">
        <v>84</v>
      </c>
      <c r="C10" s="154" t="s">
        <v>25</v>
      </c>
      <c r="D10" s="154">
        <v>1</v>
      </c>
      <c r="E10" s="155">
        <v>5</v>
      </c>
      <c r="F10" s="183" t="s">
        <v>120</v>
      </c>
    </row>
    <row r="11" spans="1:12" ht="25.5" x14ac:dyDescent="0.2">
      <c r="B11" s="156" t="s">
        <v>83</v>
      </c>
      <c r="C11" s="156" t="s">
        <v>25</v>
      </c>
      <c r="D11" s="156">
        <v>1</v>
      </c>
      <c r="E11" s="159"/>
      <c r="F11" s="178" t="s">
        <v>103</v>
      </c>
    </row>
    <row r="12" spans="1:12" ht="25.5" x14ac:dyDescent="0.2">
      <c r="B12" s="156" t="s">
        <v>85</v>
      </c>
      <c r="C12" s="156" t="s">
        <v>26</v>
      </c>
      <c r="D12" s="156">
        <v>1</v>
      </c>
      <c r="E12" s="157">
        <v>5</v>
      </c>
      <c r="F12" s="184" t="s">
        <v>120</v>
      </c>
    </row>
    <row r="13" spans="1:12" ht="25.5" x14ac:dyDescent="0.2">
      <c r="B13" s="156" t="s">
        <v>86</v>
      </c>
      <c r="C13" s="156" t="s">
        <v>26</v>
      </c>
      <c r="D13" s="156">
        <v>1</v>
      </c>
      <c r="E13" s="179">
        <v>15</v>
      </c>
      <c r="F13" s="184" t="s">
        <v>144</v>
      </c>
    </row>
    <row r="14" spans="1:12" x14ac:dyDescent="0.2">
      <c r="B14" s="156" t="s">
        <v>87</v>
      </c>
      <c r="C14" s="156" t="s">
        <v>26</v>
      </c>
      <c r="D14" s="156">
        <v>1</v>
      </c>
      <c r="E14" s="159"/>
      <c r="F14" s="178" t="s">
        <v>106</v>
      </c>
    </row>
    <row r="15" spans="1:12" x14ac:dyDescent="0.2">
      <c r="B15" s="156" t="s">
        <v>88</v>
      </c>
      <c r="C15" s="156" t="s">
        <v>25</v>
      </c>
      <c r="D15" s="156">
        <v>1</v>
      </c>
      <c r="E15" s="157">
        <v>60</v>
      </c>
      <c r="F15" s="178"/>
    </row>
    <row r="16" spans="1:12" x14ac:dyDescent="0.2">
      <c r="B16" s="156" t="s">
        <v>89</v>
      </c>
      <c r="C16" s="156" t="s">
        <v>25</v>
      </c>
      <c r="D16" s="156">
        <v>1</v>
      </c>
      <c r="E16" s="157">
        <v>60</v>
      </c>
      <c r="F16" s="178"/>
    </row>
    <row r="17" spans="2:6" ht="13.5" thickBot="1" x14ac:dyDescent="0.25">
      <c r="B17" s="160" t="s">
        <v>90</v>
      </c>
      <c r="C17" s="160" t="s">
        <v>25</v>
      </c>
      <c r="D17" s="160">
        <v>1</v>
      </c>
      <c r="E17" s="161">
        <v>60</v>
      </c>
      <c r="F17" s="177"/>
    </row>
    <row r="18" spans="2:6" x14ac:dyDescent="0.2">
      <c r="B18" s="162"/>
      <c r="C18" s="162"/>
      <c r="D18" s="162"/>
      <c r="E18" s="162"/>
      <c r="F18" s="162"/>
    </row>
    <row r="19" spans="2:6" ht="13.5" thickBot="1" x14ac:dyDescent="0.25">
      <c r="B19" s="162"/>
      <c r="C19" s="162"/>
      <c r="D19" s="162"/>
      <c r="E19" s="162"/>
      <c r="F19" s="162"/>
    </row>
    <row r="20" spans="2:6" ht="51.75" thickBot="1" x14ac:dyDescent="0.25">
      <c r="B20" s="128" t="s">
        <v>38</v>
      </c>
      <c r="C20" s="129" t="s">
        <v>51</v>
      </c>
      <c r="D20" s="129" t="s">
        <v>121</v>
      </c>
      <c r="E20" s="130" t="s">
        <v>102</v>
      </c>
      <c r="F20" s="129" t="s">
        <v>105</v>
      </c>
    </row>
    <row r="21" spans="2:6" ht="25.5" x14ac:dyDescent="0.2">
      <c r="B21" s="154" t="s">
        <v>94</v>
      </c>
      <c r="C21" s="154" t="s">
        <v>26</v>
      </c>
      <c r="D21" s="163"/>
      <c r="E21" s="163"/>
      <c r="F21" s="164" t="s">
        <v>98</v>
      </c>
    </row>
    <row r="22" spans="2:6" x14ac:dyDescent="0.2">
      <c r="B22" s="156" t="s">
        <v>111</v>
      </c>
      <c r="C22" s="156" t="s">
        <v>25</v>
      </c>
      <c r="D22" s="165"/>
      <c r="E22" s="165"/>
      <c r="F22" s="178"/>
    </row>
    <row r="23" spans="2:6" x14ac:dyDescent="0.2">
      <c r="B23" s="156" t="s">
        <v>95</v>
      </c>
      <c r="C23" s="156" t="s">
        <v>25</v>
      </c>
      <c r="D23" s="165"/>
      <c r="E23" s="165"/>
      <c r="F23" s="158" t="s">
        <v>97</v>
      </c>
    </row>
    <row r="24" spans="2:6" x14ac:dyDescent="0.2">
      <c r="B24" s="156" t="s">
        <v>93</v>
      </c>
      <c r="C24" s="156" t="s">
        <v>25</v>
      </c>
      <c r="D24" s="165"/>
      <c r="E24" s="165"/>
      <c r="F24" s="178"/>
    </row>
    <row r="25" spans="2:6" x14ac:dyDescent="0.2">
      <c r="B25" s="156" t="s">
        <v>92</v>
      </c>
      <c r="C25" s="156" t="s">
        <v>25</v>
      </c>
      <c r="D25" s="165"/>
      <c r="E25" s="165"/>
      <c r="F25" s="178"/>
    </row>
    <row r="26" spans="2:6" ht="26.25" thickBot="1" x14ac:dyDescent="0.25">
      <c r="B26" s="160" t="s">
        <v>91</v>
      </c>
      <c r="C26" s="160" t="s">
        <v>25</v>
      </c>
      <c r="D26" s="166"/>
      <c r="E26" s="168"/>
      <c r="F26" s="177" t="s">
        <v>101</v>
      </c>
    </row>
    <row r="27" spans="2:6" x14ac:dyDescent="0.2">
      <c r="B27" s="162"/>
      <c r="C27" s="162"/>
      <c r="D27" s="162"/>
      <c r="E27" s="162"/>
      <c r="F27" s="162"/>
    </row>
    <row r="28" spans="2:6" ht="13.5" thickBot="1" x14ac:dyDescent="0.25">
      <c r="B28" s="162"/>
      <c r="C28" s="162"/>
      <c r="D28" s="162"/>
      <c r="E28" s="162"/>
      <c r="F28" s="162"/>
    </row>
    <row r="29" spans="2:6" ht="51.75" thickBot="1" x14ac:dyDescent="0.25">
      <c r="B29" s="153" t="s">
        <v>77</v>
      </c>
      <c r="C29" s="134" t="s">
        <v>51</v>
      </c>
      <c r="D29" s="134" t="s">
        <v>121</v>
      </c>
      <c r="E29" s="130" t="s">
        <v>102</v>
      </c>
      <c r="F29" s="129" t="s">
        <v>105</v>
      </c>
    </row>
    <row r="30" spans="2:6" x14ac:dyDescent="0.2">
      <c r="B30" s="154" t="s">
        <v>29</v>
      </c>
      <c r="C30" s="155" t="s">
        <v>26</v>
      </c>
      <c r="D30" s="163"/>
      <c r="E30" s="167"/>
      <c r="F30" s="164"/>
    </row>
    <row r="31" spans="2:6" ht="13.5" thickBot="1" x14ac:dyDescent="0.25">
      <c r="B31" s="160" t="s">
        <v>78</v>
      </c>
      <c r="C31" s="161" t="s">
        <v>26</v>
      </c>
      <c r="D31" s="166"/>
      <c r="E31" s="168"/>
      <c r="F31" s="177"/>
    </row>
    <row r="32" spans="2:6" x14ac:dyDescent="0.2">
      <c r="B32" s="162"/>
      <c r="C32" s="162"/>
      <c r="D32" s="162"/>
      <c r="E32" s="162"/>
      <c r="F32" s="162"/>
    </row>
    <row r="33" spans="2:6" ht="13.5" thickBot="1" x14ac:dyDescent="0.25">
      <c r="B33" s="162"/>
      <c r="C33" s="162"/>
      <c r="D33" s="162"/>
      <c r="E33" s="162"/>
      <c r="F33" s="162"/>
    </row>
    <row r="34" spans="2:6" ht="51.75" thickBot="1" x14ac:dyDescent="0.25">
      <c r="B34" s="128" t="s">
        <v>39</v>
      </c>
      <c r="C34" s="129" t="s">
        <v>51</v>
      </c>
      <c r="D34" s="129" t="s">
        <v>121</v>
      </c>
      <c r="E34" s="130" t="s">
        <v>102</v>
      </c>
      <c r="F34" s="129" t="s">
        <v>105</v>
      </c>
    </row>
    <row r="35" spans="2:6" x14ac:dyDescent="0.2">
      <c r="B35" s="156" t="s">
        <v>50</v>
      </c>
      <c r="C35" s="156" t="s">
        <v>26</v>
      </c>
      <c r="D35" s="156">
        <v>1</v>
      </c>
      <c r="E35" s="156"/>
      <c r="F35" s="178"/>
    </row>
    <row r="36" spans="2:6" ht="13.5" thickBot="1" x14ac:dyDescent="0.25">
      <c r="B36" s="160" t="s">
        <v>49</v>
      </c>
      <c r="C36" s="160" t="s">
        <v>26</v>
      </c>
      <c r="D36" s="166"/>
      <c r="E36" s="166"/>
      <c r="F36" s="177"/>
    </row>
    <row r="37" spans="2:6" x14ac:dyDescent="0.2">
      <c r="B37" s="162"/>
      <c r="C37" s="162"/>
      <c r="D37" s="162"/>
      <c r="E37" s="162"/>
      <c r="F37" s="162"/>
    </row>
    <row r="38" spans="2:6" ht="13.5" thickBot="1" x14ac:dyDescent="0.25">
      <c r="B38" s="169"/>
      <c r="C38" s="169"/>
      <c r="D38" s="169"/>
      <c r="E38" s="169"/>
      <c r="F38" s="169"/>
    </row>
    <row r="39" spans="2:6" ht="51.75" thickBot="1" x14ac:dyDescent="0.25">
      <c r="B39" s="128" t="s">
        <v>40</v>
      </c>
      <c r="C39" s="129" t="s">
        <v>51</v>
      </c>
      <c r="D39" s="129" t="s">
        <v>121</v>
      </c>
      <c r="E39" s="130" t="s">
        <v>102</v>
      </c>
      <c r="F39" s="129" t="s">
        <v>105</v>
      </c>
    </row>
    <row r="40" spans="2:6" x14ac:dyDescent="0.2">
      <c r="B40" s="156" t="s">
        <v>130</v>
      </c>
      <c r="C40" s="156" t="s">
        <v>26</v>
      </c>
      <c r="D40" s="156">
        <v>1</v>
      </c>
      <c r="E40" s="156"/>
      <c r="F40" s="178"/>
    </row>
    <row r="41" spans="2:6" x14ac:dyDescent="0.2">
      <c r="B41" s="156" t="s">
        <v>96</v>
      </c>
      <c r="C41" s="156" t="s">
        <v>26</v>
      </c>
      <c r="D41" s="165"/>
      <c r="E41" s="165"/>
      <c r="F41" s="178"/>
    </row>
    <row r="42" spans="2:6" x14ac:dyDescent="0.2">
      <c r="B42" s="156" t="s">
        <v>47</v>
      </c>
      <c r="C42" s="156" t="s">
        <v>26</v>
      </c>
      <c r="D42" s="165"/>
      <c r="E42" s="165"/>
      <c r="F42" s="178"/>
    </row>
    <row r="43" spans="2:6" x14ac:dyDescent="0.2">
      <c r="B43" s="156" t="s">
        <v>79</v>
      </c>
      <c r="C43" s="156" t="s">
        <v>25</v>
      </c>
      <c r="D43" s="165"/>
      <c r="E43" s="165"/>
      <c r="F43" s="178" t="s">
        <v>104</v>
      </c>
    </row>
    <row r="44" spans="2:6" ht="13.5" thickBot="1" x14ac:dyDescent="0.25">
      <c r="B44" s="160" t="s">
        <v>48</v>
      </c>
      <c r="C44" s="160" t="s">
        <v>26</v>
      </c>
      <c r="D44" s="166"/>
      <c r="E44" s="166"/>
      <c r="F44" s="177"/>
    </row>
    <row r="45" spans="2:6" ht="13.5" thickBot="1" x14ac:dyDescent="0.25"/>
    <row r="46" spans="2:6" ht="14.25" thickTop="1" thickBot="1" x14ac:dyDescent="0.25">
      <c r="B46" s="197" t="s">
        <v>124</v>
      </c>
      <c r="C46" s="196"/>
    </row>
    <row r="47" spans="2:6" ht="13.5" thickTop="1" x14ac:dyDescent="0.2">
      <c r="B47" s="198"/>
      <c r="C47" s="189"/>
    </row>
    <row r="48" spans="2:6" x14ac:dyDescent="0.2">
      <c r="B48" s="192" t="s">
        <v>131</v>
      </c>
      <c r="C48" s="193"/>
    </row>
    <row r="49" spans="2:3" ht="13.5" thickBot="1" x14ac:dyDescent="0.25">
      <c r="B49" s="199" t="s">
        <v>112</v>
      </c>
      <c r="C49" s="200"/>
    </row>
    <row r="50" spans="2:3" ht="13.5" thickTop="1" x14ac:dyDescent="0.2">
      <c r="B50" s="190"/>
      <c r="C50" s="191"/>
    </row>
    <row r="51" spans="2:3" x14ac:dyDescent="0.2">
      <c r="B51" s="190">
        <v>2020</v>
      </c>
      <c r="C51" s="191">
        <v>366</v>
      </c>
    </row>
    <row r="52" spans="2:3" x14ac:dyDescent="0.2">
      <c r="B52" s="190">
        <v>2021</v>
      </c>
      <c r="C52" s="191">
        <v>365</v>
      </c>
    </row>
    <row r="53" spans="2:3" x14ac:dyDescent="0.2">
      <c r="B53" s="190">
        <v>2022</v>
      </c>
      <c r="C53" s="191">
        <v>365</v>
      </c>
    </row>
    <row r="54" spans="2:3" x14ac:dyDescent="0.2">
      <c r="B54" s="190">
        <v>2023</v>
      </c>
      <c r="C54" s="191">
        <v>365</v>
      </c>
    </row>
    <row r="55" spans="2:3" x14ac:dyDescent="0.2">
      <c r="B55" s="190">
        <v>2024</v>
      </c>
      <c r="C55" s="191">
        <v>366</v>
      </c>
    </row>
    <row r="56" spans="2:3" x14ac:dyDescent="0.2">
      <c r="B56" s="190">
        <v>2025</v>
      </c>
      <c r="C56" s="191">
        <v>365</v>
      </c>
    </row>
    <row r="57" spans="2:3" x14ac:dyDescent="0.2">
      <c r="B57" s="190">
        <v>2026</v>
      </c>
      <c r="C57" s="191">
        <v>365</v>
      </c>
    </row>
    <row r="58" spans="2:3" x14ac:dyDescent="0.2">
      <c r="B58" s="190">
        <v>2027</v>
      </c>
      <c r="C58" s="191">
        <v>365</v>
      </c>
    </row>
    <row r="59" spans="2:3" x14ac:dyDescent="0.2">
      <c r="B59" s="190">
        <v>2028</v>
      </c>
      <c r="C59" s="191">
        <v>366</v>
      </c>
    </row>
    <row r="60" spans="2:3" x14ac:dyDescent="0.2">
      <c r="B60" s="190">
        <v>2029</v>
      </c>
      <c r="C60" s="191">
        <v>365</v>
      </c>
    </row>
    <row r="61" spans="2:3" x14ac:dyDescent="0.2">
      <c r="B61" s="190">
        <v>2030</v>
      </c>
      <c r="C61" s="191">
        <v>365</v>
      </c>
    </row>
    <row r="62" spans="2:3" x14ac:dyDescent="0.2">
      <c r="B62" s="190">
        <v>2031</v>
      </c>
      <c r="C62" s="191">
        <v>365</v>
      </c>
    </row>
    <row r="63" spans="2:3" x14ac:dyDescent="0.2">
      <c r="B63" s="190">
        <v>2032</v>
      </c>
      <c r="C63" s="191">
        <v>366</v>
      </c>
    </row>
    <row r="64" spans="2:3" x14ac:dyDescent="0.2">
      <c r="B64" s="190">
        <v>2033</v>
      </c>
      <c r="C64" s="191">
        <v>365</v>
      </c>
    </row>
    <row r="65" spans="2:3" x14ac:dyDescent="0.2">
      <c r="B65" s="190">
        <v>2034</v>
      </c>
      <c r="C65" s="191">
        <v>365</v>
      </c>
    </row>
    <row r="66" spans="2:3" ht="13.5" thickBot="1" x14ac:dyDescent="0.25">
      <c r="B66" s="194">
        <v>2035</v>
      </c>
      <c r="C66" s="195">
        <v>365</v>
      </c>
    </row>
    <row r="67" spans="2:3" ht="13.5" thickTop="1" x14ac:dyDescent="0.2"/>
  </sheetData>
  <sheetProtection sheet="1" objects="1" scenarios="1" selectLockedCells="1"/>
  <phoneticPr fontId="3" type="noConversion"/>
  <dataValidations count="1">
    <dataValidation type="list" allowBlank="1" showInputMessage="1" showErrorMessage="1" sqref="C35:C36 C30:C31 C10:C17 C40:C44 C21:C26" xr:uid="{00000000-0002-0000-0100-000000000000}">
      <formula1>gepland_ongepland</formula1>
    </dataValidation>
  </dataValidations>
  <pageMargins left="0.75" right="0.75" top="1" bottom="1" header="0.5" footer="0.5"/>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3"/>
    <pageSetUpPr fitToPage="1"/>
  </sheetPr>
  <dimension ref="B1:L26"/>
  <sheetViews>
    <sheetView showGridLines="0" showRowColHeaders="0" workbookViewId="0">
      <pane xSplit="5" ySplit="5" topLeftCell="F6" activePane="bottomRight" state="frozen"/>
      <selection pane="topRight" activeCell="F1" sqref="F1"/>
      <selection pane="bottomLeft" activeCell="A6" sqref="A6"/>
      <selection pane="bottomRight" activeCell="D17" sqref="D17"/>
    </sheetView>
  </sheetViews>
  <sheetFormatPr defaultRowHeight="12.75" x14ac:dyDescent="0.2"/>
  <cols>
    <col min="1" max="1" width="3.5703125" customWidth="1"/>
    <col min="2" max="2" width="7.140625" bestFit="1" customWidth="1"/>
    <col min="3" max="3" width="15.140625" bestFit="1" customWidth="1"/>
    <col min="4" max="4" width="8.5703125" bestFit="1" customWidth="1"/>
    <col min="5" max="5" width="18.5703125" bestFit="1" customWidth="1"/>
    <col min="6" max="6" width="21.5703125" bestFit="1" customWidth="1"/>
    <col min="7" max="7" width="21.5703125" customWidth="1"/>
    <col min="8" max="8" width="22.42578125" bestFit="1" customWidth="1"/>
    <col min="9" max="9" width="12.42578125" customWidth="1"/>
    <col min="10" max="10" width="10.42578125" customWidth="1"/>
    <col min="11" max="11" width="8.5703125" customWidth="1"/>
    <col min="12" max="12" width="23.85546875" customWidth="1"/>
  </cols>
  <sheetData>
    <row r="1" spans="2:12" ht="18" x14ac:dyDescent="0.25">
      <c r="B1" s="54" t="s">
        <v>42</v>
      </c>
    </row>
    <row r="2" spans="2:12" x14ac:dyDescent="0.2">
      <c r="D2" s="14" t="s">
        <v>143</v>
      </c>
      <c r="H2" t="s">
        <v>116</v>
      </c>
    </row>
    <row r="3" spans="2:12" x14ac:dyDescent="0.2">
      <c r="H3" s="202">
        <v>2</v>
      </c>
    </row>
    <row r="4" spans="2:12" ht="13.5" thickBot="1" x14ac:dyDescent="0.25"/>
    <row r="5" spans="2:12" s="2" customFormat="1" ht="64.5" thickBot="1" x14ac:dyDescent="0.25">
      <c r="B5" s="131" t="s">
        <v>0</v>
      </c>
      <c r="C5" s="132" t="s">
        <v>7</v>
      </c>
      <c r="D5" s="132" t="s">
        <v>1</v>
      </c>
      <c r="E5" s="132" t="s">
        <v>9</v>
      </c>
      <c r="F5" s="132" t="s">
        <v>41</v>
      </c>
      <c r="G5" s="132" t="s">
        <v>51</v>
      </c>
      <c r="H5" s="132" t="s">
        <v>5</v>
      </c>
      <c r="I5" s="132" t="str">
        <f>IF(OLM_samenvatting!D7="technische aansluitingen","aantal getroffen technische aansluitingen","aantal getroffen administratieve aansluitingen")</f>
        <v>aantal getroffen technische aansluitingen</v>
      </c>
      <c r="J5" s="132" t="s">
        <v>10</v>
      </c>
      <c r="K5" s="133" t="s">
        <v>6</v>
      </c>
      <c r="L5" s="134" t="s">
        <v>11</v>
      </c>
    </row>
    <row r="6" spans="2:12" ht="15.75" thickBot="1" x14ac:dyDescent="0.3">
      <c r="B6" s="225"/>
      <c r="C6" s="227"/>
      <c r="D6" s="226"/>
      <c r="E6" s="240" t="str">
        <f t="shared" ref="E6:E20" si="0">CONCATENATE(B6,"/",TEXT(C6,"ddmmjjjj"),"_",TEXT(D6,"uumm"))</f>
        <v>/00011900_0000</v>
      </c>
      <c r="F6" s="225"/>
      <c r="G6" s="241" t="e">
        <f t="shared" ref="G6:G20" si="1">VLOOKUP(F6,AL_lookup,2,FALSE)</f>
        <v>#N/A</v>
      </c>
      <c r="H6" s="225"/>
      <c r="I6" s="241" t="e">
        <f t="shared" ref="I6:I20" si="2">VLOOKUP(F6,AL_lookup,3,FALSE)</f>
        <v>#N/A</v>
      </c>
      <c r="J6" s="241" t="e">
        <f t="shared" ref="J6:J15" si="3">VLOOKUP(F6,AL_lookup,4,FALSE)</f>
        <v>#N/A</v>
      </c>
      <c r="K6" s="4" t="e">
        <f>IF(OLM_samenvatting!$D$7="Technische aansluitingen",J6*I6*OLM_samenvatting!$D$6,J6*I6)</f>
        <v>#N/A</v>
      </c>
      <c r="L6" s="135"/>
    </row>
    <row r="7" spans="2:12" ht="15.75" thickBot="1" x14ac:dyDescent="0.3">
      <c r="B7" s="225"/>
      <c r="C7" s="227"/>
      <c r="D7" s="226"/>
      <c r="E7" s="240" t="str">
        <f t="shared" si="0"/>
        <v>/00011900_0000</v>
      </c>
      <c r="F7" s="225"/>
      <c r="G7" s="241" t="e">
        <f t="shared" si="1"/>
        <v>#N/A</v>
      </c>
      <c r="H7" s="225"/>
      <c r="I7" s="241" t="e">
        <f t="shared" si="2"/>
        <v>#N/A</v>
      </c>
      <c r="J7" s="241" t="e">
        <f t="shared" si="3"/>
        <v>#N/A</v>
      </c>
      <c r="K7" s="4" t="e">
        <f>IF(OLM_samenvatting!$D$7="Technische aansluitingen",J7*I7*OLM_samenvatting!$D$6,J7*I7)</f>
        <v>#N/A</v>
      </c>
      <c r="L7" s="135"/>
    </row>
    <row r="8" spans="2:12" ht="15.75" thickBot="1" x14ac:dyDescent="0.3">
      <c r="B8" s="225"/>
      <c r="C8" s="227"/>
      <c r="D8" s="226"/>
      <c r="E8" s="240" t="str">
        <f t="shared" si="0"/>
        <v>/00011900_0000</v>
      </c>
      <c r="F8" s="225"/>
      <c r="G8" s="241" t="e">
        <f t="shared" si="1"/>
        <v>#N/A</v>
      </c>
      <c r="H8" s="225"/>
      <c r="I8" s="241" t="e">
        <f t="shared" si="2"/>
        <v>#N/A</v>
      </c>
      <c r="J8" s="241" t="e">
        <f t="shared" si="3"/>
        <v>#N/A</v>
      </c>
      <c r="K8" s="4" t="e">
        <f>IF(OLM_samenvatting!$D$7="Technische aansluitingen",J8*I8*OLM_samenvatting!$D$6,J8*I8)</f>
        <v>#N/A</v>
      </c>
      <c r="L8" s="135"/>
    </row>
    <row r="9" spans="2:12" ht="15.75" thickBot="1" x14ac:dyDescent="0.3">
      <c r="B9" s="225"/>
      <c r="C9" s="227"/>
      <c r="D9" s="226"/>
      <c r="E9" s="240" t="str">
        <f t="shared" si="0"/>
        <v>/00011900_0000</v>
      </c>
      <c r="F9" s="225"/>
      <c r="G9" s="241" t="e">
        <f t="shared" si="1"/>
        <v>#N/A</v>
      </c>
      <c r="H9" s="225"/>
      <c r="I9" s="241" t="e">
        <f t="shared" si="2"/>
        <v>#N/A</v>
      </c>
      <c r="J9" s="241" t="e">
        <f t="shared" si="3"/>
        <v>#N/A</v>
      </c>
      <c r="K9" s="4" t="e">
        <f>IF(OLM_samenvatting!$D$7="Technische aansluitingen",J9*I9*OLM_samenvatting!$D$6,J9*I9)</f>
        <v>#N/A</v>
      </c>
      <c r="L9" s="135"/>
    </row>
    <row r="10" spans="2:12" ht="15.75" thickBot="1" x14ac:dyDescent="0.3">
      <c r="B10" s="225"/>
      <c r="C10" s="227"/>
      <c r="D10" s="226"/>
      <c r="E10" s="240" t="str">
        <f t="shared" si="0"/>
        <v>/00011900_0000</v>
      </c>
      <c r="F10" s="225"/>
      <c r="G10" s="241" t="e">
        <f t="shared" si="1"/>
        <v>#N/A</v>
      </c>
      <c r="H10" s="225"/>
      <c r="I10" s="241" t="e">
        <f t="shared" si="2"/>
        <v>#N/A</v>
      </c>
      <c r="J10" s="241" t="e">
        <f t="shared" si="3"/>
        <v>#N/A</v>
      </c>
      <c r="K10" s="4" t="e">
        <f>IF(OLM_samenvatting!$D$7="Technische aansluitingen",J10*I10*OLM_samenvatting!$D$6,J10*I10)</f>
        <v>#N/A</v>
      </c>
      <c r="L10" s="135"/>
    </row>
    <row r="11" spans="2:12" ht="15.75" thickBot="1" x14ac:dyDescent="0.3">
      <c r="B11" s="225"/>
      <c r="C11" s="227"/>
      <c r="D11" s="226"/>
      <c r="E11" s="240" t="str">
        <f t="shared" si="0"/>
        <v>/00011900_0000</v>
      </c>
      <c r="F11" s="225"/>
      <c r="G11" s="241" t="e">
        <f t="shared" si="1"/>
        <v>#N/A</v>
      </c>
      <c r="H11" s="225"/>
      <c r="I11" s="241" t="e">
        <f t="shared" si="2"/>
        <v>#N/A</v>
      </c>
      <c r="J11" s="241" t="e">
        <f t="shared" si="3"/>
        <v>#N/A</v>
      </c>
      <c r="K11" s="4" t="e">
        <f>IF(OLM_samenvatting!$D$7="Technische aansluitingen",J11*I11*OLM_samenvatting!$D$6,J11*I11)</f>
        <v>#N/A</v>
      </c>
      <c r="L11" s="135"/>
    </row>
    <row r="12" spans="2:12" ht="15.75" thickBot="1" x14ac:dyDescent="0.3">
      <c r="B12" s="225"/>
      <c r="C12" s="227"/>
      <c r="D12" s="226"/>
      <c r="E12" s="240" t="str">
        <f t="shared" si="0"/>
        <v>/00011900_0000</v>
      </c>
      <c r="F12" s="225"/>
      <c r="G12" s="241" t="e">
        <f t="shared" si="1"/>
        <v>#N/A</v>
      </c>
      <c r="H12" s="225"/>
      <c r="I12" s="241" t="e">
        <f t="shared" si="2"/>
        <v>#N/A</v>
      </c>
      <c r="J12" s="241" t="e">
        <f t="shared" si="3"/>
        <v>#N/A</v>
      </c>
      <c r="K12" s="4" t="e">
        <f>IF(OLM_samenvatting!$D$7="Technische aansluitingen",J12*I12*OLM_samenvatting!$D$6,J12*I12)</f>
        <v>#N/A</v>
      </c>
      <c r="L12" s="135"/>
    </row>
    <row r="13" spans="2:12" ht="15.75" thickBot="1" x14ac:dyDescent="0.3">
      <c r="B13" s="225"/>
      <c r="C13" s="227"/>
      <c r="D13" s="226"/>
      <c r="E13" s="240" t="str">
        <f t="shared" si="0"/>
        <v>/00011900_0000</v>
      </c>
      <c r="F13" s="225"/>
      <c r="G13" s="241" t="e">
        <f t="shared" si="1"/>
        <v>#N/A</v>
      </c>
      <c r="H13" s="225"/>
      <c r="I13" s="241" t="e">
        <f t="shared" si="2"/>
        <v>#N/A</v>
      </c>
      <c r="J13" s="241" t="e">
        <f t="shared" si="3"/>
        <v>#N/A</v>
      </c>
      <c r="K13" s="4" t="e">
        <f>IF(OLM_samenvatting!$D$7="Technische aansluitingen",J13*I13*OLM_samenvatting!$D$6,J13*I13)</f>
        <v>#N/A</v>
      </c>
      <c r="L13" s="135"/>
    </row>
    <row r="14" spans="2:12" ht="15.75" thickBot="1" x14ac:dyDescent="0.3">
      <c r="B14" s="225"/>
      <c r="C14" s="227"/>
      <c r="D14" s="226"/>
      <c r="E14" s="240" t="str">
        <f t="shared" si="0"/>
        <v>/00011900_0000</v>
      </c>
      <c r="F14" s="225"/>
      <c r="G14" s="241" t="e">
        <f t="shared" si="1"/>
        <v>#N/A</v>
      </c>
      <c r="H14" s="225"/>
      <c r="I14" s="241" t="e">
        <f t="shared" si="2"/>
        <v>#N/A</v>
      </c>
      <c r="J14" s="241" t="e">
        <f t="shared" si="3"/>
        <v>#N/A</v>
      </c>
      <c r="K14" s="4" t="e">
        <f>IF(OLM_samenvatting!$D$7="Technische aansluitingen",J14*I14*OLM_samenvatting!$D$6,J14*I14)</f>
        <v>#N/A</v>
      </c>
      <c r="L14" s="135"/>
    </row>
    <row r="15" spans="2:12" ht="15.75" thickBot="1" x14ac:dyDescent="0.3">
      <c r="B15" s="225"/>
      <c r="C15" s="227"/>
      <c r="D15" s="226"/>
      <c r="E15" s="240" t="str">
        <f t="shared" si="0"/>
        <v>/00011900_0000</v>
      </c>
      <c r="F15" s="225"/>
      <c r="G15" s="241" t="e">
        <f t="shared" si="1"/>
        <v>#N/A</v>
      </c>
      <c r="H15" s="225"/>
      <c r="I15" s="241" t="e">
        <f t="shared" si="2"/>
        <v>#N/A</v>
      </c>
      <c r="J15" s="241" t="e">
        <f t="shared" si="3"/>
        <v>#N/A</v>
      </c>
      <c r="K15" s="4" t="e">
        <f>IF(OLM_samenvatting!$D$7="Technische aansluitingen",J15*I15*OLM_samenvatting!$D$6,J15*I15)</f>
        <v>#N/A</v>
      </c>
      <c r="L15" s="135"/>
    </row>
    <row r="16" spans="2:12" ht="15.75" thickBot="1" x14ac:dyDescent="0.3">
      <c r="B16" s="219"/>
      <c r="C16" s="221"/>
      <c r="D16" s="220"/>
      <c r="E16" s="240" t="str">
        <f t="shared" si="0"/>
        <v>/00011900_0000</v>
      </c>
      <c r="F16" s="219"/>
      <c r="G16" s="241" t="e">
        <f t="shared" si="1"/>
        <v>#N/A</v>
      </c>
      <c r="H16" s="219"/>
      <c r="I16" s="241" t="e">
        <f t="shared" si="2"/>
        <v>#N/A</v>
      </c>
      <c r="J16" s="22" t="e">
        <f t="shared" ref="J16" si="4">VLOOKUP(F16,AL_lookup,4,FALSE)</f>
        <v>#N/A</v>
      </c>
      <c r="K16" s="4" t="e">
        <f>IF(OLM_samenvatting!$D$7="Technische aansluitingen",J16*I16*OLM_samenvatting!$D$6,J16*I16)</f>
        <v>#N/A</v>
      </c>
      <c r="L16" s="135"/>
    </row>
    <row r="17" spans="2:12" ht="15.75" thickBot="1" x14ac:dyDescent="0.3">
      <c r="B17" s="222"/>
      <c r="C17" s="224"/>
      <c r="D17" s="223"/>
      <c r="E17" s="240" t="str">
        <f t="shared" si="0"/>
        <v>/00011900_0000</v>
      </c>
      <c r="F17" s="222"/>
      <c r="G17" s="241" t="e">
        <f t="shared" si="1"/>
        <v>#N/A</v>
      </c>
      <c r="H17" s="222"/>
      <c r="I17" s="241" t="e">
        <f t="shared" si="2"/>
        <v>#N/A</v>
      </c>
      <c r="J17" s="22" t="e">
        <f t="shared" ref="J17" si="5">VLOOKUP(F17,AL_lookup,4,FALSE)</f>
        <v>#N/A</v>
      </c>
      <c r="K17" s="4" t="e">
        <f>IF(OLM_samenvatting!$D$7="Technische aansluitingen",J17*I17*OLM_samenvatting!$D$6,J17*I17)</f>
        <v>#N/A</v>
      </c>
      <c r="L17" s="135"/>
    </row>
    <row r="18" spans="2:12" ht="15.75" thickBot="1" x14ac:dyDescent="0.3">
      <c r="B18" s="222"/>
      <c r="C18" s="224"/>
      <c r="D18" s="223"/>
      <c r="E18" s="240" t="str">
        <f t="shared" si="0"/>
        <v>/00011900_0000</v>
      </c>
      <c r="F18" s="222"/>
      <c r="G18" s="241" t="e">
        <f t="shared" si="1"/>
        <v>#N/A</v>
      </c>
      <c r="H18" s="222"/>
      <c r="I18" s="241" t="e">
        <f t="shared" si="2"/>
        <v>#N/A</v>
      </c>
      <c r="J18" s="22" t="e">
        <f t="shared" ref="J18" si="6">VLOOKUP(F18,AL_lookup,4,FALSE)</f>
        <v>#N/A</v>
      </c>
      <c r="K18" s="4" t="e">
        <f>IF(OLM_samenvatting!$D$7="Technische aansluitingen",J18*I18*OLM_samenvatting!$D$6,J18*I18)</f>
        <v>#N/A</v>
      </c>
      <c r="L18" s="135"/>
    </row>
    <row r="19" spans="2:12" ht="15.75" thickBot="1" x14ac:dyDescent="0.3">
      <c r="B19" s="222"/>
      <c r="C19" s="224"/>
      <c r="D19" s="223"/>
      <c r="E19" s="240" t="str">
        <f t="shared" si="0"/>
        <v>/00011900_0000</v>
      </c>
      <c r="F19" s="222"/>
      <c r="G19" s="241" t="e">
        <f t="shared" si="1"/>
        <v>#N/A</v>
      </c>
      <c r="H19" s="222"/>
      <c r="I19" s="241" t="e">
        <f t="shared" si="2"/>
        <v>#N/A</v>
      </c>
      <c r="J19" s="22" t="e">
        <f t="shared" ref="J19" si="7">VLOOKUP(F19,AL_lookup,4,FALSE)</f>
        <v>#N/A</v>
      </c>
      <c r="K19" s="4" t="e">
        <f>IF(OLM_samenvatting!$D$7="Technische aansluitingen",J19*I19*OLM_samenvatting!$D$6,J19*I19)</f>
        <v>#N/A</v>
      </c>
      <c r="L19" s="135"/>
    </row>
    <row r="20" spans="2:12" ht="15.75" thickBot="1" x14ac:dyDescent="0.3">
      <c r="B20" s="222"/>
      <c r="C20" s="224"/>
      <c r="D20" s="223"/>
      <c r="E20" s="240" t="str">
        <f t="shared" si="0"/>
        <v>/00011900_0000</v>
      </c>
      <c r="F20" s="222"/>
      <c r="G20" s="241" t="e">
        <f t="shared" si="1"/>
        <v>#N/A</v>
      </c>
      <c r="H20" s="222"/>
      <c r="I20" s="241" t="e">
        <f t="shared" si="2"/>
        <v>#N/A</v>
      </c>
      <c r="J20" s="22" t="e">
        <f t="shared" ref="J20" si="8">VLOOKUP(F20,AL_lookup,4,FALSE)</f>
        <v>#N/A</v>
      </c>
      <c r="K20" s="4" t="e">
        <f>IF(OLM_samenvatting!$D$7="Technische aansluitingen",J20*I20*OLM_samenvatting!$D$6,J20*I20)</f>
        <v>#N/A</v>
      </c>
      <c r="L20" s="135"/>
    </row>
    <row r="21" spans="2:12" ht="13.5" thickBot="1" x14ac:dyDescent="0.25">
      <c r="B21" s="19"/>
      <c r="C21" s="20"/>
      <c r="D21" s="21"/>
      <c r="E21" s="1" t="str">
        <f t="shared" ref="E21" si="9">CONCATENATE(B21,"/",TEXT(C21,"ddmmjjjj"),"_",TEXT(D21,"uumm"))</f>
        <v>/00011900_0000</v>
      </c>
      <c r="F21" s="22"/>
      <c r="G21" s="22" t="e">
        <f t="shared" ref="G21" si="10">VLOOKUP(F21,AL_lookup,2,FALSE)</f>
        <v>#N/A</v>
      </c>
      <c r="H21" s="22"/>
      <c r="I21" s="22" t="e">
        <f t="shared" ref="I21" si="11">VLOOKUP(F21,AL_lookup,3,FALSE)</f>
        <v>#N/A</v>
      </c>
      <c r="J21" s="22" t="e">
        <f t="shared" ref="J21" si="12">VLOOKUP(F21,AL_lookup,4,FALSE)</f>
        <v>#N/A</v>
      </c>
      <c r="K21" s="4" t="e">
        <f>IF(OLM_samenvatting!$D$7="Technische aansluitingen",J21*I21*OLM_samenvatting!$D$6,J21*I21)</f>
        <v>#N/A</v>
      </c>
      <c r="L21" s="135"/>
    </row>
    <row r="22" spans="2:12" ht="13.5" thickBot="1" x14ac:dyDescent="0.25">
      <c r="B22" s="19"/>
      <c r="C22" s="20"/>
      <c r="D22" s="21"/>
      <c r="E22" s="1" t="str">
        <f t="shared" ref="E22" si="13">CONCATENATE(B22,"/",TEXT(C22,"ddmmjjjj"),"_",TEXT(D22,"uumm"))</f>
        <v>/00011900_0000</v>
      </c>
      <c r="F22" s="22"/>
      <c r="G22" s="22" t="e">
        <f t="shared" ref="G22" si="14">VLOOKUP(F22,AL_lookup,2,FALSE)</f>
        <v>#N/A</v>
      </c>
      <c r="H22" s="22"/>
      <c r="I22" s="22" t="e">
        <f t="shared" ref="I22" si="15">VLOOKUP(F22,AL_lookup,3,FALSE)</f>
        <v>#N/A</v>
      </c>
      <c r="J22" s="22" t="e">
        <f t="shared" ref="J22" si="16">VLOOKUP(F22,AL_lookup,4,FALSE)</f>
        <v>#N/A</v>
      </c>
      <c r="K22" s="4" t="e">
        <f>IF(OLM_samenvatting!$D$7="Technische aansluitingen",J22*I22*OLM_samenvatting!$D$6,J22*I22)</f>
        <v>#N/A</v>
      </c>
      <c r="L22" s="135"/>
    </row>
    <row r="23" spans="2:12" ht="13.5" thickBot="1" x14ac:dyDescent="0.25">
      <c r="B23" s="19"/>
      <c r="C23" s="20"/>
      <c r="D23" s="21"/>
      <c r="E23" s="1" t="str">
        <f t="shared" ref="E23" si="17">CONCATENATE(B23,"/",TEXT(C23,"ddmmjjjj"),"_",TEXT(D23,"uumm"))</f>
        <v>/00011900_0000</v>
      </c>
      <c r="F23" s="22"/>
      <c r="G23" s="22" t="e">
        <f t="shared" ref="G23" si="18">VLOOKUP(F23,AL_lookup,2,FALSE)</f>
        <v>#N/A</v>
      </c>
      <c r="H23" s="22"/>
      <c r="I23" s="22" t="e">
        <f t="shared" ref="I23" si="19">VLOOKUP(F23,AL_lookup,3,FALSE)</f>
        <v>#N/A</v>
      </c>
      <c r="J23" s="22" t="e">
        <f t="shared" ref="J23" si="20">VLOOKUP(F23,AL_lookup,4,FALSE)</f>
        <v>#N/A</v>
      </c>
      <c r="K23" s="4" t="e">
        <f>IF(OLM_samenvatting!$D$7="Technische aansluitingen",J23*I23*OLM_samenvatting!$D$6,J23*I23)</f>
        <v>#N/A</v>
      </c>
      <c r="L23" s="135"/>
    </row>
    <row r="24" spans="2:12" ht="13.5" thickBot="1" x14ac:dyDescent="0.25">
      <c r="B24" s="19"/>
      <c r="C24" s="20"/>
      <c r="D24" s="21"/>
      <c r="E24" s="1" t="str">
        <f t="shared" ref="E24" si="21">CONCATENATE(B24,"/",TEXT(C24,"ddmmjjjj"),"_",TEXT(D24,"uumm"))</f>
        <v>/00011900_0000</v>
      </c>
      <c r="F24" s="22"/>
      <c r="G24" s="22" t="e">
        <f t="shared" ref="G24" si="22">VLOOKUP(F24,AL_lookup,2,FALSE)</f>
        <v>#N/A</v>
      </c>
      <c r="H24" s="22"/>
      <c r="I24" s="22" t="e">
        <f t="shared" ref="I24" si="23">VLOOKUP(F24,AL_lookup,3,FALSE)</f>
        <v>#N/A</v>
      </c>
      <c r="J24" s="22" t="e">
        <f t="shared" ref="J24" si="24">VLOOKUP(F24,AL_lookup,4,FALSE)</f>
        <v>#N/A</v>
      </c>
      <c r="K24" s="4" t="e">
        <f>IF(OLM_samenvatting!$D$7="Technische aansluitingen",J24*I24*OLM_samenvatting!$D$6,J24*I24)</f>
        <v>#N/A</v>
      </c>
      <c r="L24" s="135"/>
    </row>
    <row r="25" spans="2:12" ht="13.5" thickBot="1" x14ac:dyDescent="0.25">
      <c r="B25" s="19"/>
      <c r="C25" s="20"/>
      <c r="D25" s="21"/>
      <c r="E25" s="1" t="str">
        <f t="shared" ref="E25" si="25">CONCATENATE(B25,"/",TEXT(C25,"ddmmjjjj"),"_",TEXT(D25,"uumm"))</f>
        <v>/00011900_0000</v>
      </c>
      <c r="F25" s="22"/>
      <c r="G25" s="22" t="e">
        <f t="shared" ref="G25" si="26">VLOOKUP(F25,AL_lookup,2,FALSE)</f>
        <v>#N/A</v>
      </c>
      <c r="H25" s="22"/>
      <c r="I25" s="22" t="e">
        <f t="shared" ref="I25" si="27">VLOOKUP(F25,AL_lookup,3,FALSE)</f>
        <v>#N/A</v>
      </c>
      <c r="J25" s="22" t="e">
        <f t="shared" ref="J25" si="28">VLOOKUP(F25,AL_lookup,4,FALSE)</f>
        <v>#N/A</v>
      </c>
      <c r="K25" s="4" t="e">
        <f>IF(OLM_samenvatting!$D$7="Technische aansluitingen",J25*I25*OLM_samenvatting!$D$6,J25*I25)</f>
        <v>#N/A</v>
      </c>
      <c r="L25" s="135"/>
    </row>
    <row r="26" spans="2:12" x14ac:dyDescent="0.2">
      <c r="B26" s="19"/>
      <c r="C26" s="20"/>
      <c r="D26" s="21"/>
      <c r="E26" s="1" t="str">
        <f>CONCATENATE(B26,"/",TEXT(C26,"ddmmjjjj"),"_",TEXT(D26,"uumm"))</f>
        <v>/00011900_0000</v>
      </c>
      <c r="F26" s="22"/>
      <c r="G26" s="22" t="e">
        <f>VLOOKUP(F26,AL_lookup,2,FALSE)</f>
        <v>#N/A</v>
      </c>
      <c r="H26" s="22"/>
      <c r="I26" s="22" t="e">
        <f>VLOOKUP(F26,AL_lookup,3,FALSE)</f>
        <v>#N/A</v>
      </c>
      <c r="J26" s="22" t="e">
        <f>VLOOKUP(F26,AL_lookup,4,FALSE)</f>
        <v>#N/A</v>
      </c>
      <c r="K26" s="4" t="e">
        <f>IF(OLM_samenvatting!$D$7="Technische aansluitingen",J26*I26*OLM_samenvatting!$D$6,J26*I26)</f>
        <v>#N/A</v>
      </c>
      <c r="L26" s="135"/>
    </row>
  </sheetData>
  <sheetProtection selectLockedCells="1"/>
  <phoneticPr fontId="3" type="noConversion"/>
  <dataValidations count="8">
    <dataValidation allowBlank="1" showInputMessage="1" showErrorMessage="1" promptTitle="locatie" prompt="naam van de locatie" sqref="B6:B26" xr:uid="{00000000-0002-0000-0200-000000000000}"/>
    <dataValidation type="date" operator="greaterThanOrEqual" allowBlank="1" showInputMessage="1" showErrorMessage="1" error="datum moet groter dan 1-1-2005 zijn" promptTitle="datum" prompt="startdatum van de ondermaatse levering" sqref="C6:C26" xr:uid="{00000000-0002-0000-0200-000001000000}">
      <formula1>38353</formula1>
    </dataValidation>
    <dataValidation type="time" allowBlank="1" showInputMessage="1" showErrorMessage="1" error="tijd moet tussen 0:00:00 en 23:59:59 zijn" promptTitle="tijd" prompt="starttijd van de ondermaatse levering" sqref="D6:D26" xr:uid="{00000000-0002-0000-0200-000002000000}">
      <formula1>0</formula1>
      <formula2>0.999988425925926</formula2>
    </dataValidation>
    <dataValidation type="list" allowBlank="1" showInputMessage="1" showErrorMessage="1" promptTitle="aard onderbreking" prompt="kies uit lijst" sqref="F6:F26" xr:uid="{00000000-0002-0000-0200-000003000000}">
      <formula1>aansluiting</formula1>
    </dataValidation>
    <dataValidation type="list" allowBlank="1" showInputMessage="1" showErrorMessage="1" sqref="G6:G26" xr:uid="{00000000-0002-0000-0200-000004000000}">
      <formula1>gepland_ongepland</formula1>
    </dataValidation>
    <dataValidation type="list" allowBlank="1" showInputMessage="1" showErrorMessage="1" sqref="H6:H26" xr:uid="{00000000-0002-0000-0200-000005000000}">
      <formula1>IF(G6="ongepland",oorzaak_ongepland,oorzaak_gepland)</formula1>
    </dataValidation>
    <dataValidation type="decimal" operator="greaterThanOrEqual" allowBlank="1" showInputMessage="1" showErrorMessage="1" promptTitle="# getroffen verbruiksadressen" prompt="getal &gt; 0" sqref="I6:I26" xr:uid="{00000000-0002-0000-0200-000006000000}">
      <formula1>0</formula1>
    </dataValidation>
    <dataValidation type="decimal" operator="greaterThanOrEqual" allowBlank="1" showInputMessage="1" showErrorMessage="1" promptTitle="duur van de ondermaatse levering" prompt="getal &gt; 0" sqref="J6:J26" xr:uid="{00000000-0002-0000-0200-000007000000}">
      <formula1>0</formula1>
    </dataValidation>
  </dataValidations>
  <pageMargins left="0.75" right="0.75" top="1" bottom="1" header="0.5" footer="0.5"/>
  <pageSetup paperSize="9" scale="75" orientation="landscape" r:id="rId1"/>
  <headerFooter alignWithMargins="0"/>
  <drawing r:id="rId2"/>
  <legacyDrawing r:id="rId3"/>
  <controls>
    <mc:AlternateContent xmlns:mc="http://schemas.openxmlformats.org/markup-compatibility/2006">
      <mc:Choice Requires="x14">
        <control shapeId="2050" r:id="rId4" name="CommandButton1">
          <controlPr defaultSize="0" autoLine="0" r:id="rId5">
            <anchor moveWithCells="1">
              <from>
                <xdr:col>1</xdr:col>
                <xdr:colOff>0</xdr:colOff>
                <xdr:row>1</xdr:row>
                <xdr:rowOff>38100</xdr:rowOff>
              </from>
              <to>
                <xdr:col>2</xdr:col>
                <xdr:colOff>390525</xdr:colOff>
                <xdr:row>3</xdr:row>
                <xdr:rowOff>19050</xdr:rowOff>
              </to>
            </anchor>
          </controlPr>
        </control>
      </mc:Choice>
      <mc:Fallback>
        <control shapeId="2050" r:id="rId4" name="CommandButton1"/>
      </mc:Fallback>
    </mc:AlternateContent>
    <mc:AlternateContent xmlns:mc="http://schemas.openxmlformats.org/markup-compatibility/2006">
      <mc:Choice Requires="x14">
        <control shapeId="2051" r:id="rId6" name="CommandButton2">
          <controlPr defaultSize="0" autoLine="0" r:id="rId7">
            <anchor moveWithCells="1">
              <from>
                <xdr:col>6</xdr:col>
                <xdr:colOff>38100</xdr:colOff>
                <xdr:row>1</xdr:row>
                <xdr:rowOff>28575</xdr:rowOff>
              </from>
              <to>
                <xdr:col>6</xdr:col>
                <xdr:colOff>1381125</xdr:colOff>
                <xdr:row>3</xdr:row>
                <xdr:rowOff>19050</xdr:rowOff>
              </to>
            </anchor>
          </controlPr>
        </control>
      </mc:Choice>
      <mc:Fallback>
        <control shapeId="2051" r:id="rId6" name="CommandButton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3"/>
    <pageSetUpPr fitToPage="1"/>
  </sheetPr>
  <dimension ref="B1:L100"/>
  <sheetViews>
    <sheetView showGridLines="0" showRowColHeaders="0" workbookViewId="0">
      <pane xSplit="5" ySplit="5" topLeftCell="F6" activePane="bottomRight" state="frozen"/>
      <selection pane="topRight" activeCell="F1" sqref="F1"/>
      <selection pane="bottomLeft" activeCell="A6" sqref="A6"/>
      <selection pane="bottomRight" activeCell="L25" sqref="L25"/>
    </sheetView>
  </sheetViews>
  <sheetFormatPr defaultRowHeight="12.75" x14ac:dyDescent="0.2"/>
  <cols>
    <col min="1" max="1" width="3.5703125" customWidth="1"/>
    <col min="2" max="2" width="7.140625" bestFit="1" customWidth="1"/>
    <col min="3" max="3" width="16.42578125" bestFit="1" customWidth="1"/>
    <col min="4" max="4" width="8.5703125" bestFit="1" customWidth="1"/>
    <col min="5" max="5" width="18.5703125" bestFit="1" customWidth="1"/>
    <col min="6" max="6" width="23.42578125" bestFit="1" customWidth="1"/>
    <col min="7" max="7" width="17.5703125" bestFit="1" customWidth="1"/>
    <col min="8" max="8" width="20.42578125" bestFit="1" customWidth="1"/>
    <col min="9" max="9" width="9.5703125" customWidth="1"/>
    <col min="10" max="10" width="8.85546875" customWidth="1"/>
    <col min="11" max="11" width="8.5703125" customWidth="1"/>
    <col min="12" max="12" width="23.85546875" customWidth="1"/>
  </cols>
  <sheetData>
    <row r="1" spans="2:12" ht="18" x14ac:dyDescent="0.25">
      <c r="B1" s="54" t="s">
        <v>43</v>
      </c>
    </row>
    <row r="2" spans="2:12" x14ac:dyDescent="0.2">
      <c r="D2" s="14" t="s">
        <v>143</v>
      </c>
      <c r="H2" s="94" t="s">
        <v>116</v>
      </c>
    </row>
    <row r="3" spans="2:12" x14ac:dyDescent="0.2">
      <c r="H3" s="202">
        <v>10</v>
      </c>
    </row>
    <row r="4" spans="2:12" ht="13.5" thickBot="1" x14ac:dyDescent="0.25"/>
    <row r="5" spans="2:12" s="2" customFormat="1" ht="77.25" thickBot="1" x14ac:dyDescent="0.25">
      <c r="B5" s="131" t="s">
        <v>0</v>
      </c>
      <c r="C5" s="132" t="s">
        <v>7</v>
      </c>
      <c r="D5" s="132" t="s">
        <v>1</v>
      </c>
      <c r="E5" s="132" t="s">
        <v>9</v>
      </c>
      <c r="F5" s="132" t="s">
        <v>41</v>
      </c>
      <c r="G5" s="132" t="s">
        <v>51</v>
      </c>
      <c r="H5" s="132" t="s">
        <v>5</v>
      </c>
      <c r="I5" s="132" t="str">
        <f>IF(OLM_samenvatting!D7="technische aansluitingen","aantal getroffen technische aansluitingen","aantal getroffen administratieve aansluitingen")</f>
        <v>aantal getroffen technische aansluitingen</v>
      </c>
      <c r="J5" s="132" t="s">
        <v>10</v>
      </c>
      <c r="K5" s="133" t="s">
        <v>6</v>
      </c>
      <c r="L5" s="134" t="s">
        <v>11</v>
      </c>
    </row>
    <row r="6" spans="2:12" ht="13.5" thickBot="1" x14ac:dyDescent="0.25">
      <c r="B6" s="232"/>
      <c r="C6" s="233"/>
      <c r="D6" s="234"/>
      <c r="E6" s="240" t="str">
        <f t="shared" ref="E6:E19" si="0">CONCATENATE(B6,"/",TEXT(C6,"ddmmjjjj"),"_",TEXT(D6,"uumm"))</f>
        <v>/00011900_0000</v>
      </c>
      <c r="F6" s="235"/>
      <c r="G6" s="241" t="e">
        <f t="shared" ref="G6:G19" si="1">VLOOKUP(F6,DL_lookup,2,FALSE)</f>
        <v>#N/A</v>
      </c>
      <c r="H6" s="236"/>
      <c r="I6" s="241" t="e">
        <f t="shared" ref="I6:I19" si="2">VLOOKUP(F6,DL_lookup,3,FALSE)</f>
        <v>#N/A</v>
      </c>
      <c r="J6" s="241" t="e">
        <f t="shared" ref="J6:J19" si="3">VLOOKUP(F6,DL_lookup,4,FALSE)</f>
        <v>#N/A</v>
      </c>
      <c r="K6" s="5" t="e">
        <f>IF(OLM_samenvatting!$D$7="Technische aansluitingen",J6*I6*OLM_samenvatting!$D$6,J6*I6)</f>
        <v>#N/A</v>
      </c>
      <c r="L6" s="230"/>
    </row>
    <row r="7" spans="2:12" ht="13.5" thickBot="1" x14ac:dyDescent="0.25">
      <c r="B7" s="237"/>
      <c r="C7" s="238"/>
      <c r="D7" s="239"/>
      <c r="E7" s="240" t="str">
        <f t="shared" si="0"/>
        <v>/00011900_0000</v>
      </c>
      <c r="F7" s="241"/>
      <c r="G7" s="241" t="e">
        <f t="shared" si="1"/>
        <v>#N/A</v>
      </c>
      <c r="H7" s="241"/>
      <c r="I7" s="241" t="e">
        <f t="shared" si="2"/>
        <v>#N/A</v>
      </c>
      <c r="J7" s="241" t="e">
        <f t="shared" si="3"/>
        <v>#N/A</v>
      </c>
      <c r="K7" s="229" t="e">
        <f>IF(OLM_samenvatting!$D$7="Technische aansluitingen",J7*I7*OLM_samenvatting!$D$6,J7*I7)</f>
        <v>#N/A</v>
      </c>
      <c r="L7" s="231"/>
    </row>
    <row r="8" spans="2:12" ht="13.5" thickBot="1" x14ac:dyDescent="0.25">
      <c r="B8" s="237"/>
      <c r="C8" s="238"/>
      <c r="D8" s="239"/>
      <c r="E8" s="240" t="str">
        <f t="shared" si="0"/>
        <v>/00011900_0000</v>
      </c>
      <c r="F8" s="241"/>
      <c r="G8" s="241" t="e">
        <f t="shared" si="1"/>
        <v>#N/A</v>
      </c>
      <c r="H8" s="241"/>
      <c r="I8" s="241" t="e">
        <f t="shared" si="2"/>
        <v>#N/A</v>
      </c>
      <c r="J8" s="241" t="e">
        <f t="shared" si="3"/>
        <v>#N/A</v>
      </c>
      <c r="K8" s="5" t="e">
        <f>IF(OLM_samenvatting!$D$7="Technische aansluitingen",J8*I8*OLM_samenvatting!$D$6,J8*I8)</f>
        <v>#N/A</v>
      </c>
      <c r="L8" s="231"/>
    </row>
    <row r="9" spans="2:12" ht="13.5" thickBot="1" x14ac:dyDescent="0.25">
      <c r="B9" s="237"/>
      <c r="C9" s="238"/>
      <c r="D9" s="239"/>
      <c r="E9" s="240" t="str">
        <f t="shared" si="0"/>
        <v>/00011900_0000</v>
      </c>
      <c r="F9" s="241"/>
      <c r="G9" s="241" t="e">
        <f t="shared" si="1"/>
        <v>#N/A</v>
      </c>
      <c r="H9" s="241"/>
      <c r="I9" s="241" t="e">
        <f t="shared" si="2"/>
        <v>#N/A</v>
      </c>
      <c r="J9" s="241" t="e">
        <f t="shared" si="3"/>
        <v>#N/A</v>
      </c>
      <c r="K9" s="5" t="e">
        <f>IF(OLM_samenvatting!$D$7="Technische aansluitingen",J9*I9*OLM_samenvatting!$D$6,J9*I9)</f>
        <v>#N/A</v>
      </c>
      <c r="L9" s="231"/>
    </row>
    <row r="10" spans="2:12" ht="13.5" thickBot="1" x14ac:dyDescent="0.25">
      <c r="B10" s="237"/>
      <c r="C10" s="238"/>
      <c r="D10" s="239"/>
      <c r="E10" s="240" t="str">
        <f t="shared" si="0"/>
        <v>/00011900_0000</v>
      </c>
      <c r="F10" s="241"/>
      <c r="G10" s="241" t="e">
        <f t="shared" si="1"/>
        <v>#N/A</v>
      </c>
      <c r="H10" s="241"/>
      <c r="I10" s="241" t="e">
        <f t="shared" si="2"/>
        <v>#N/A</v>
      </c>
      <c r="J10" s="241" t="e">
        <f t="shared" si="3"/>
        <v>#N/A</v>
      </c>
      <c r="K10" s="5" t="e">
        <f>IF(OLM_samenvatting!$D$7="Technische aansluitingen",J10*I10*OLM_samenvatting!$D$6,J10*I10)</f>
        <v>#N/A</v>
      </c>
      <c r="L10" s="231"/>
    </row>
    <row r="11" spans="2:12" ht="13.5" thickBot="1" x14ac:dyDescent="0.25">
      <c r="B11" s="237"/>
      <c r="C11" s="238"/>
      <c r="D11" s="239"/>
      <c r="E11" s="240" t="str">
        <f t="shared" si="0"/>
        <v>/00011900_0000</v>
      </c>
      <c r="F11" s="241"/>
      <c r="G11" s="241" t="e">
        <f t="shared" si="1"/>
        <v>#N/A</v>
      </c>
      <c r="H11" s="241"/>
      <c r="I11" s="241" t="e">
        <f t="shared" si="2"/>
        <v>#N/A</v>
      </c>
      <c r="J11" s="241" t="e">
        <f t="shared" si="3"/>
        <v>#N/A</v>
      </c>
      <c r="K11" s="5" t="e">
        <f>IF(OLM_samenvatting!$D$7="Technische aansluitingen",J11*I11*OLM_samenvatting!$D$6,J11*I11)</f>
        <v>#N/A</v>
      </c>
      <c r="L11" s="231"/>
    </row>
    <row r="12" spans="2:12" ht="13.5" thickBot="1" x14ac:dyDescent="0.25">
      <c r="B12" s="237"/>
      <c r="C12" s="238"/>
      <c r="D12" s="239"/>
      <c r="E12" s="240" t="str">
        <f t="shared" si="0"/>
        <v>/00011900_0000</v>
      </c>
      <c r="F12" s="241"/>
      <c r="G12" s="241" t="e">
        <f t="shared" si="1"/>
        <v>#N/A</v>
      </c>
      <c r="H12" s="241"/>
      <c r="I12" s="241" t="e">
        <f t="shared" si="2"/>
        <v>#N/A</v>
      </c>
      <c r="J12" s="241" t="e">
        <f t="shared" si="3"/>
        <v>#N/A</v>
      </c>
      <c r="K12" s="5" t="e">
        <f>IF(OLM_samenvatting!$D$7="Technische aansluitingen",J12*I12*OLM_samenvatting!$D$6,J12*I12)</f>
        <v>#N/A</v>
      </c>
      <c r="L12" s="231"/>
    </row>
    <row r="13" spans="2:12" ht="13.5" thickBot="1" x14ac:dyDescent="0.25">
      <c r="B13" s="237"/>
      <c r="C13" s="238"/>
      <c r="D13" s="239"/>
      <c r="E13" s="240" t="str">
        <f t="shared" si="0"/>
        <v>/00011900_0000</v>
      </c>
      <c r="F13" s="241"/>
      <c r="G13" s="241" t="e">
        <f t="shared" si="1"/>
        <v>#N/A</v>
      </c>
      <c r="H13" s="241"/>
      <c r="I13" s="241" t="e">
        <f t="shared" si="2"/>
        <v>#N/A</v>
      </c>
      <c r="J13" s="241" t="e">
        <f t="shared" si="3"/>
        <v>#N/A</v>
      </c>
      <c r="K13" s="5" t="e">
        <f>IF(OLM_samenvatting!$D$7="Technische aansluitingen",J13*I13*OLM_samenvatting!$D$6,J13*I13)</f>
        <v>#N/A</v>
      </c>
      <c r="L13" s="231"/>
    </row>
    <row r="14" spans="2:12" ht="13.5" thickBot="1" x14ac:dyDescent="0.25">
      <c r="B14" s="237"/>
      <c r="C14" s="238"/>
      <c r="D14" s="239"/>
      <c r="E14" s="240" t="str">
        <f t="shared" si="0"/>
        <v>/00011900_0000</v>
      </c>
      <c r="F14" s="241"/>
      <c r="G14" s="241" t="e">
        <f t="shared" si="1"/>
        <v>#N/A</v>
      </c>
      <c r="H14" s="241"/>
      <c r="I14" s="241" t="e">
        <f t="shared" si="2"/>
        <v>#N/A</v>
      </c>
      <c r="J14" s="241" t="e">
        <f t="shared" si="3"/>
        <v>#N/A</v>
      </c>
      <c r="K14" s="5" t="e">
        <f>IF(OLM_samenvatting!$D$7="Technische aansluitingen",J14*I14*OLM_samenvatting!$D$6,J14*I14)</f>
        <v>#N/A</v>
      </c>
      <c r="L14" s="231"/>
    </row>
    <row r="15" spans="2:12" ht="13.5" thickBot="1" x14ac:dyDescent="0.25">
      <c r="B15" s="237"/>
      <c r="C15" s="238"/>
      <c r="D15" s="239"/>
      <c r="E15" s="240" t="str">
        <f t="shared" si="0"/>
        <v>/00011900_0000</v>
      </c>
      <c r="F15" s="241"/>
      <c r="G15" s="241" t="e">
        <f t="shared" si="1"/>
        <v>#N/A</v>
      </c>
      <c r="H15" s="241"/>
      <c r="I15" s="241" t="e">
        <f t="shared" si="2"/>
        <v>#N/A</v>
      </c>
      <c r="J15" s="241" t="e">
        <f t="shared" si="3"/>
        <v>#N/A</v>
      </c>
      <c r="K15" s="5" t="e">
        <f>IF(OLM_samenvatting!$D$7="Technische aansluitingen",J15*I15*OLM_samenvatting!$D$6,J15*I15)</f>
        <v>#N/A</v>
      </c>
      <c r="L15" s="231"/>
    </row>
    <row r="16" spans="2:12" ht="13.5" thickBot="1" x14ac:dyDescent="0.25">
      <c r="B16" s="237"/>
      <c r="C16" s="238"/>
      <c r="D16" s="239"/>
      <c r="E16" s="240" t="str">
        <f t="shared" si="0"/>
        <v>/00011900_0000</v>
      </c>
      <c r="F16" s="241"/>
      <c r="G16" s="241" t="e">
        <f t="shared" si="1"/>
        <v>#N/A</v>
      </c>
      <c r="H16" s="241"/>
      <c r="I16" s="241" t="e">
        <f t="shared" si="2"/>
        <v>#N/A</v>
      </c>
      <c r="J16" s="241" t="e">
        <f t="shared" si="3"/>
        <v>#N/A</v>
      </c>
      <c r="K16" s="5" t="e">
        <f>IF(OLM_samenvatting!$D$7="Technische aansluitingen",J16*I16*OLM_samenvatting!$D$6,J16*I16)</f>
        <v>#N/A</v>
      </c>
      <c r="L16" s="231"/>
    </row>
    <row r="17" spans="2:12" ht="13.5" thickBot="1" x14ac:dyDescent="0.25">
      <c r="B17" s="237"/>
      <c r="C17" s="238"/>
      <c r="D17" s="239"/>
      <c r="E17" s="240" t="str">
        <f t="shared" si="0"/>
        <v>/00011900_0000</v>
      </c>
      <c r="F17" s="241"/>
      <c r="G17" s="241" t="e">
        <f t="shared" si="1"/>
        <v>#N/A</v>
      </c>
      <c r="H17" s="241"/>
      <c r="I17" s="241" t="e">
        <f t="shared" si="2"/>
        <v>#N/A</v>
      </c>
      <c r="J17" s="241" t="e">
        <f t="shared" si="3"/>
        <v>#N/A</v>
      </c>
      <c r="K17" s="5" t="e">
        <f>IF(OLM_samenvatting!$D$7="Technische aansluitingen",J17*I17*OLM_samenvatting!$D$6,J17*I17)</f>
        <v>#N/A</v>
      </c>
      <c r="L17" s="231"/>
    </row>
    <row r="18" spans="2:12" ht="13.5" thickBot="1" x14ac:dyDescent="0.25">
      <c r="B18" s="237"/>
      <c r="C18" s="238"/>
      <c r="D18" s="239"/>
      <c r="E18" s="240" t="str">
        <f t="shared" si="0"/>
        <v>/00011900_0000</v>
      </c>
      <c r="F18" s="241"/>
      <c r="G18" s="241" t="e">
        <f t="shared" si="1"/>
        <v>#N/A</v>
      </c>
      <c r="H18" s="241"/>
      <c r="I18" s="241" t="e">
        <f t="shared" si="2"/>
        <v>#N/A</v>
      </c>
      <c r="J18" s="241" t="e">
        <f t="shared" si="3"/>
        <v>#N/A</v>
      </c>
      <c r="K18" s="5" t="e">
        <f>IF(OLM_samenvatting!$D$7="Technische aansluitingen",J18*I18*OLM_samenvatting!$D$6,J18*I18)</f>
        <v>#N/A</v>
      </c>
      <c r="L18" s="231"/>
    </row>
    <row r="19" spans="2:12" x14ac:dyDescent="0.2">
      <c r="B19" s="237"/>
      <c r="C19" s="238"/>
      <c r="D19" s="239"/>
      <c r="E19" s="240" t="str">
        <f t="shared" si="0"/>
        <v>/00011900_0000</v>
      </c>
      <c r="F19" s="241"/>
      <c r="G19" s="241" t="e">
        <f t="shared" si="1"/>
        <v>#N/A</v>
      </c>
      <c r="H19" s="241"/>
      <c r="I19" s="241" t="e">
        <f t="shared" si="2"/>
        <v>#N/A</v>
      </c>
      <c r="J19" s="241" t="e">
        <f t="shared" si="3"/>
        <v>#N/A</v>
      </c>
      <c r="K19" s="5" t="e">
        <f>IF(OLM_samenvatting!$D$7="Technische aansluitingen",J19*I19*OLM_samenvatting!$D$6,J19*I19)</f>
        <v>#N/A</v>
      </c>
      <c r="L19" s="231"/>
    </row>
    <row r="90" spans="2:12" s="228" customFormat="1" x14ac:dyDescent="0.2">
      <c r="B90"/>
      <c r="C90"/>
      <c r="D90"/>
      <c r="E90"/>
      <c r="F90"/>
      <c r="G90"/>
      <c r="H90"/>
      <c r="I90"/>
      <c r="J90"/>
      <c r="K90"/>
      <c r="L90"/>
    </row>
    <row r="91" spans="2:12" s="228" customFormat="1" x14ac:dyDescent="0.2">
      <c r="B91"/>
      <c r="C91"/>
      <c r="D91"/>
      <c r="E91"/>
      <c r="F91"/>
      <c r="G91"/>
      <c r="H91"/>
      <c r="I91"/>
      <c r="J91"/>
      <c r="K91"/>
      <c r="L91"/>
    </row>
    <row r="92" spans="2:12" s="228" customFormat="1" x14ac:dyDescent="0.2">
      <c r="B92"/>
      <c r="C92"/>
      <c r="D92"/>
      <c r="E92"/>
      <c r="F92"/>
      <c r="G92"/>
      <c r="H92"/>
      <c r="I92"/>
      <c r="J92"/>
      <c r="K92"/>
      <c r="L92"/>
    </row>
    <row r="93" spans="2:12" s="228" customFormat="1" x14ac:dyDescent="0.2">
      <c r="B93"/>
      <c r="C93"/>
      <c r="D93"/>
      <c r="E93"/>
      <c r="F93"/>
      <c r="G93"/>
      <c r="H93"/>
      <c r="I93"/>
      <c r="J93"/>
      <c r="K93"/>
      <c r="L93"/>
    </row>
    <row r="94" spans="2:12" s="228" customFormat="1" x14ac:dyDescent="0.2">
      <c r="B94"/>
      <c r="C94"/>
      <c r="D94"/>
      <c r="E94"/>
      <c r="F94"/>
      <c r="G94"/>
      <c r="H94"/>
      <c r="I94"/>
      <c r="J94"/>
      <c r="K94"/>
      <c r="L94"/>
    </row>
    <row r="95" spans="2:12" s="228" customFormat="1" x14ac:dyDescent="0.2">
      <c r="B95"/>
      <c r="C95"/>
      <c r="D95"/>
      <c r="E95"/>
      <c r="F95"/>
      <c r="G95"/>
      <c r="H95"/>
      <c r="I95"/>
      <c r="J95"/>
      <c r="K95"/>
      <c r="L95"/>
    </row>
    <row r="96" spans="2:12" s="228" customFormat="1" x14ac:dyDescent="0.2">
      <c r="B96"/>
      <c r="C96"/>
      <c r="D96"/>
      <c r="E96"/>
      <c r="F96"/>
      <c r="G96"/>
      <c r="H96"/>
      <c r="I96"/>
      <c r="J96"/>
      <c r="K96"/>
      <c r="L96"/>
    </row>
    <row r="97" spans="2:12" s="228" customFormat="1" x14ac:dyDescent="0.2">
      <c r="B97"/>
      <c r="C97"/>
      <c r="D97"/>
      <c r="E97"/>
      <c r="F97"/>
      <c r="G97"/>
      <c r="H97"/>
      <c r="I97"/>
      <c r="J97"/>
      <c r="K97"/>
      <c r="L97"/>
    </row>
    <row r="98" spans="2:12" s="228" customFormat="1" x14ac:dyDescent="0.2">
      <c r="B98"/>
      <c r="C98"/>
      <c r="D98"/>
      <c r="E98"/>
      <c r="F98"/>
      <c r="G98"/>
      <c r="H98"/>
      <c r="I98"/>
      <c r="J98"/>
      <c r="K98"/>
      <c r="L98"/>
    </row>
    <row r="99" spans="2:12" s="228" customFormat="1" x14ac:dyDescent="0.2">
      <c r="B99"/>
      <c r="C99"/>
      <c r="D99"/>
      <c r="E99"/>
      <c r="F99"/>
      <c r="G99"/>
      <c r="H99"/>
      <c r="I99"/>
      <c r="J99"/>
      <c r="K99"/>
      <c r="L99"/>
    </row>
    <row r="100" spans="2:12" s="228" customFormat="1" x14ac:dyDescent="0.2">
      <c r="B100"/>
      <c r="C100"/>
      <c r="D100"/>
      <c r="E100"/>
      <c r="F100"/>
      <c r="G100"/>
      <c r="H100"/>
      <c r="I100"/>
      <c r="J100"/>
      <c r="K100"/>
      <c r="L100"/>
    </row>
  </sheetData>
  <sheetProtection selectLockedCells="1"/>
  <phoneticPr fontId="3" type="noConversion"/>
  <dataValidations count="8">
    <dataValidation type="list" allowBlank="1" showInputMessage="1" showErrorMessage="1" sqref="G6:G19" xr:uid="{00000000-0002-0000-0300-000004000000}">
      <formula1>gepland_ongepland</formula1>
    </dataValidation>
    <dataValidation allowBlank="1" showInputMessage="1" showErrorMessage="1" promptTitle="locatie" prompt="naam van de locatie" sqref="B6:B19" xr:uid="{386878F9-1AD9-459F-B7CC-EB2556DC2D17}"/>
    <dataValidation type="date" operator="greaterThanOrEqual" allowBlank="1" showInputMessage="1" showErrorMessage="1" error="datum moet groter dan 1-1-2005 zijn" promptTitle="datum" prompt="startdatum van de ondermaatse levering" sqref="C6:C19" xr:uid="{88FEB7D7-9E24-45D1-A290-5581C448D975}">
      <formula1>38353</formula1>
    </dataValidation>
    <dataValidation type="time" allowBlank="1" showInputMessage="1" showErrorMessage="1" error="tijd moet tussen 0:00:00 en 23:59:59 zijn" promptTitle="tijd" prompt="starttijd van de ondermaatse levering" sqref="D6:D19" xr:uid="{F9CD2B00-E2F8-4DC4-B534-59324A53292E}">
      <formula1>0</formula1>
      <formula2>0.999988425925926</formula2>
    </dataValidation>
    <dataValidation type="list" allowBlank="1" showInputMessage="1" showErrorMessage="1" promptTitle="aard onderbreking" prompt="kies uit lijst" sqref="F6:F19" xr:uid="{2288C99D-7358-4B95-BFDD-D7783799D640}">
      <formula1>distributie</formula1>
    </dataValidation>
    <dataValidation type="decimal" operator="greaterThanOrEqual" allowBlank="1" showInputMessage="1" showErrorMessage="1" promptTitle="# getroffen verbruiksadressen" prompt="getal &gt; 0" sqref="I6:I19" xr:uid="{636A56A8-4115-4E78-8464-8873830FF0DC}">
      <formula1>0</formula1>
    </dataValidation>
    <dataValidation type="decimal" operator="greaterThanOrEqual" allowBlank="1" showInputMessage="1" showErrorMessage="1" promptTitle="duur van de ondermaatse levering" prompt="getal &gt; 0" sqref="J6:J19" xr:uid="{7AE8EC6C-37F8-4818-ACDA-7C247DD426FE}">
      <formula1>0</formula1>
    </dataValidation>
    <dataValidation type="list" allowBlank="1" showInputMessage="1" showErrorMessage="1" sqref="H6:H19" xr:uid="{3CA31996-9CD9-4194-A9B3-7DCC059686BD}">
      <formula1>IF(G6="ongepland",oorzaak_ongepland,oorzaak_gepland)</formula1>
    </dataValidation>
  </dataValidations>
  <pageMargins left="0.75" right="0.75" top="1" bottom="1" header="0.5" footer="0.5"/>
  <pageSetup paperSize="9" scale="68" orientation="landscape" r:id="rId1"/>
  <headerFooter alignWithMargins="0"/>
  <drawing r:id="rId2"/>
  <legacyDrawing r:id="rId3"/>
  <controls>
    <mc:AlternateContent xmlns:mc="http://schemas.openxmlformats.org/markup-compatibility/2006">
      <mc:Choice Requires="x14">
        <control shapeId="3074" r:id="rId4" name="CommandButton2">
          <controlPr defaultSize="0" autoLine="0" autoPict="0" r:id="rId5">
            <anchor moveWithCells="1">
              <from>
                <xdr:col>6</xdr:col>
                <xdr:colOff>19050</xdr:colOff>
                <xdr:row>1</xdr:row>
                <xdr:rowOff>38100</xdr:rowOff>
              </from>
              <to>
                <xdr:col>7</xdr:col>
                <xdr:colOff>28575</xdr:colOff>
                <xdr:row>3</xdr:row>
                <xdr:rowOff>19050</xdr:rowOff>
              </to>
            </anchor>
          </controlPr>
        </control>
      </mc:Choice>
      <mc:Fallback>
        <control shapeId="3074" r:id="rId4" name="CommandButton2"/>
      </mc:Fallback>
    </mc:AlternateContent>
    <mc:AlternateContent xmlns:mc="http://schemas.openxmlformats.org/markup-compatibility/2006">
      <mc:Choice Requires="x14">
        <control shapeId="3073" r:id="rId6" name="CommandButton1">
          <controlPr defaultSize="0" autoLine="0" r:id="rId7">
            <anchor moveWithCells="1">
              <from>
                <xdr:col>0</xdr:col>
                <xdr:colOff>228600</xdr:colOff>
                <xdr:row>1</xdr:row>
                <xdr:rowOff>28575</xdr:rowOff>
              </from>
              <to>
                <xdr:col>2</xdr:col>
                <xdr:colOff>371475</xdr:colOff>
                <xdr:row>3</xdr:row>
                <xdr:rowOff>0</xdr:rowOff>
              </to>
            </anchor>
          </controlPr>
        </control>
      </mc:Choice>
      <mc:Fallback>
        <control shapeId="3073" r:id="rId6" name="Command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3"/>
    <pageSetUpPr fitToPage="1"/>
  </sheetPr>
  <dimension ref="B1:L41"/>
  <sheetViews>
    <sheetView showGridLines="0" showRowColHeaders="0" tabSelected="1" workbookViewId="0">
      <pane xSplit="5" ySplit="5" topLeftCell="F6" activePane="bottomRight" state="frozen"/>
      <selection pane="topRight" activeCell="F1" sqref="F1"/>
      <selection pane="bottomLeft" activeCell="A6" sqref="A6"/>
      <selection pane="bottomRight" activeCell="H11" sqref="H11"/>
    </sheetView>
  </sheetViews>
  <sheetFormatPr defaultRowHeight="12.75" x14ac:dyDescent="0.2"/>
  <cols>
    <col min="1" max="1" width="3.5703125" customWidth="1"/>
    <col min="3" max="3" width="16.42578125" bestFit="1" customWidth="1"/>
    <col min="4" max="4" width="8.5703125" bestFit="1" customWidth="1"/>
    <col min="5" max="5" width="18.5703125" bestFit="1" customWidth="1"/>
    <col min="6" max="6" width="21.5703125" bestFit="1" customWidth="1"/>
    <col min="7" max="7" width="17.5703125" bestFit="1" customWidth="1"/>
    <col min="8" max="8" width="25.140625" bestFit="1" customWidth="1"/>
    <col min="9" max="9" width="9.85546875" customWidth="1"/>
    <col min="10" max="10" width="8.85546875" customWidth="1"/>
    <col min="11" max="11" width="8.5703125" customWidth="1"/>
    <col min="12" max="12" width="23.85546875" customWidth="1"/>
  </cols>
  <sheetData>
    <row r="1" spans="2:12" ht="18" x14ac:dyDescent="0.25">
      <c r="B1" s="54" t="s">
        <v>81</v>
      </c>
    </row>
    <row r="2" spans="2:12" x14ac:dyDescent="0.2">
      <c r="D2" s="14" t="s">
        <v>143</v>
      </c>
      <c r="H2" s="180" t="s">
        <v>117</v>
      </c>
    </row>
    <row r="3" spans="2:12" x14ac:dyDescent="0.2">
      <c r="H3" s="201">
        <v>2</v>
      </c>
    </row>
    <row r="4" spans="2:12" ht="13.5" thickBot="1" x14ac:dyDescent="0.25"/>
    <row r="5" spans="2:12" s="2" customFormat="1" ht="77.25" thickBot="1" x14ac:dyDescent="0.25">
      <c r="B5" s="136" t="s">
        <v>0</v>
      </c>
      <c r="C5" s="137" t="s">
        <v>7</v>
      </c>
      <c r="D5" s="137" t="s">
        <v>1</v>
      </c>
      <c r="E5" s="137" t="s">
        <v>9</v>
      </c>
      <c r="F5" s="137" t="s">
        <v>41</v>
      </c>
      <c r="G5" s="129" t="s">
        <v>51</v>
      </c>
      <c r="H5" s="137" t="s">
        <v>5</v>
      </c>
      <c r="I5" s="137" t="str">
        <f>IF(OLM_samenvatting!D7="technische aansluitingen","aantal getroffen technische aansluitingen","aantal getroffen administratieve aansluitingen")</f>
        <v>aantal getroffen technische aansluitingen</v>
      </c>
      <c r="J5" s="137" t="s">
        <v>10</v>
      </c>
      <c r="K5" s="138" t="s">
        <v>6</v>
      </c>
      <c r="L5" s="134" t="s">
        <v>11</v>
      </c>
    </row>
    <row r="6" spans="2:12" ht="13.5" thickBot="1" x14ac:dyDescent="0.25">
      <c r="B6" s="19"/>
      <c r="C6" s="20"/>
      <c r="D6" s="21"/>
      <c r="E6" s="203" t="str">
        <f t="shared" ref="E6:E11" si="0">CONCATENATE(B6,"/",TEXT(C6,"ddmmjjjj"),"_",TEXT(D6,"uumm"))</f>
        <v>/00011900_0000</v>
      </c>
      <c r="F6" s="22"/>
      <c r="G6" s="235" t="e">
        <f t="shared" ref="G6:G13" si="1">VLOOKUP(F6,TL_lookup,2,FALSE)</f>
        <v>#N/A</v>
      </c>
      <c r="H6" s="25"/>
      <c r="I6" s="241" t="e">
        <f t="shared" ref="I6:I13" si="2">VLOOKUP(F6,TL_lookup,3,FALSE)</f>
        <v>#N/A</v>
      </c>
      <c r="J6" s="241" t="e">
        <f t="shared" ref="J6:J13" si="3">VLOOKUP(F6,TL_lookup,4,FALSE)</f>
        <v>#N/A</v>
      </c>
      <c r="K6" s="5" t="e">
        <f>IF(OLM_samenvatting!$D$7="Technische aansluitingen",J6*I6*OLM_samenvatting!$D$6,J6*I6)</f>
        <v>#N/A</v>
      </c>
      <c r="L6" s="91"/>
    </row>
    <row r="7" spans="2:12" ht="13.5" thickBot="1" x14ac:dyDescent="0.25">
      <c r="B7" s="19"/>
      <c r="C7" s="20"/>
      <c r="D7" s="21"/>
      <c r="E7" s="203" t="str">
        <f t="shared" si="0"/>
        <v>/00011900_0000</v>
      </c>
      <c r="F7" s="22"/>
      <c r="G7" s="23" t="e">
        <f t="shared" si="1"/>
        <v>#N/A</v>
      </c>
      <c r="H7" s="25"/>
      <c r="I7" s="241" t="e">
        <f t="shared" si="2"/>
        <v>#N/A</v>
      </c>
      <c r="J7" s="241" t="e">
        <f t="shared" si="3"/>
        <v>#N/A</v>
      </c>
      <c r="K7" s="5" t="e">
        <f>IF(OLM_samenvatting!$D$7="Technische aansluitingen",J7*I7*OLM_samenvatting!$D$6,J7*I7)</f>
        <v>#N/A</v>
      </c>
      <c r="L7" s="91"/>
    </row>
    <row r="8" spans="2:12" ht="13.5" thickBot="1" x14ac:dyDescent="0.25">
      <c r="B8" s="19"/>
      <c r="C8" s="20"/>
      <c r="D8" s="21"/>
      <c r="E8" s="203" t="str">
        <f t="shared" si="0"/>
        <v>/00011900_0000</v>
      </c>
      <c r="F8" s="22"/>
      <c r="G8" s="23" t="e">
        <f t="shared" si="1"/>
        <v>#N/A</v>
      </c>
      <c r="H8" s="25"/>
      <c r="I8" s="241" t="e">
        <f t="shared" si="2"/>
        <v>#N/A</v>
      </c>
      <c r="J8" s="241" t="e">
        <f t="shared" si="3"/>
        <v>#N/A</v>
      </c>
      <c r="K8" s="5" t="e">
        <f>IF(OLM_samenvatting!$D$7="Technische aansluitingen",J8*I8*OLM_samenvatting!$D$6,J8*I8)</f>
        <v>#N/A</v>
      </c>
      <c r="L8" s="91"/>
    </row>
    <row r="9" spans="2:12" ht="13.5" thickBot="1" x14ac:dyDescent="0.25">
      <c r="B9" s="19"/>
      <c r="C9" s="20"/>
      <c r="D9" s="21"/>
      <c r="E9" s="203" t="str">
        <f t="shared" si="0"/>
        <v>/00011900_0000</v>
      </c>
      <c r="F9" s="22"/>
      <c r="G9" s="23" t="e">
        <f t="shared" si="1"/>
        <v>#N/A</v>
      </c>
      <c r="H9" s="25"/>
      <c r="I9" s="241" t="e">
        <f t="shared" si="2"/>
        <v>#N/A</v>
      </c>
      <c r="J9" s="241" t="e">
        <f t="shared" si="3"/>
        <v>#N/A</v>
      </c>
      <c r="K9" s="5" t="e">
        <f>IF(OLM_samenvatting!$D$7="Technische aansluitingen",J9*I9*OLM_samenvatting!$D$6,J9*I9)</f>
        <v>#N/A</v>
      </c>
      <c r="L9" s="91"/>
    </row>
    <row r="10" spans="2:12" ht="13.5" thickBot="1" x14ac:dyDescent="0.25">
      <c r="B10" s="19"/>
      <c r="C10" s="20"/>
      <c r="D10" s="21"/>
      <c r="E10" s="203" t="str">
        <f t="shared" si="0"/>
        <v>/00011900_0000</v>
      </c>
      <c r="F10" s="22"/>
      <c r="G10" s="23" t="e">
        <f t="shared" si="1"/>
        <v>#N/A</v>
      </c>
      <c r="H10" s="25"/>
      <c r="I10" s="241" t="e">
        <f t="shared" si="2"/>
        <v>#N/A</v>
      </c>
      <c r="J10" s="241" t="e">
        <f t="shared" si="3"/>
        <v>#N/A</v>
      </c>
      <c r="K10" s="5" t="e">
        <f>IF(OLM_samenvatting!$D$7="Technische aansluitingen",J10*I10*OLM_samenvatting!$D$6,J10*I10)</f>
        <v>#N/A</v>
      </c>
      <c r="L10" s="91"/>
    </row>
    <row r="11" spans="2:12" ht="13.5" thickBot="1" x14ac:dyDescent="0.25">
      <c r="B11" s="19"/>
      <c r="C11" s="20"/>
      <c r="D11" s="21"/>
      <c r="E11" s="203" t="str">
        <f t="shared" si="0"/>
        <v>/00011900_0000</v>
      </c>
      <c r="F11" s="22"/>
      <c r="G11" s="23" t="e">
        <f t="shared" si="1"/>
        <v>#N/A</v>
      </c>
      <c r="H11" s="25"/>
      <c r="I11" s="241" t="e">
        <f t="shared" si="2"/>
        <v>#N/A</v>
      </c>
      <c r="J11" s="241" t="e">
        <f t="shared" si="3"/>
        <v>#N/A</v>
      </c>
      <c r="K11" s="5" t="e">
        <f>IF(OLM_samenvatting!$D$7="Technische aansluitingen",J11*I11*OLM_samenvatting!$D$6,J11*I11)</f>
        <v>#N/A</v>
      </c>
      <c r="L11" s="91"/>
    </row>
    <row r="12" spans="2:12" ht="13.5" thickBot="1" x14ac:dyDescent="0.25">
      <c r="B12" s="19"/>
      <c r="C12" s="20"/>
      <c r="D12" s="21"/>
      <c r="E12" s="203" t="str">
        <f t="shared" ref="E12" si="4">CONCATENATE(B12,"/",TEXT(C12,"ddmmjjjj"),"_",TEXT(D12,"uumm"))</f>
        <v>/00011900_0000</v>
      </c>
      <c r="F12" s="22"/>
      <c r="G12" s="23" t="e">
        <f t="shared" si="1"/>
        <v>#N/A</v>
      </c>
      <c r="H12" s="25"/>
      <c r="I12" s="241" t="e">
        <f t="shared" si="2"/>
        <v>#N/A</v>
      </c>
      <c r="J12" s="241" t="e">
        <f t="shared" si="3"/>
        <v>#N/A</v>
      </c>
      <c r="K12" s="5" t="e">
        <f>IF(OLM_samenvatting!$D$7="Technische aansluitingen",J12*I12*OLM_samenvatting!$D$6,J12*I12)</f>
        <v>#N/A</v>
      </c>
      <c r="L12" s="91"/>
    </row>
    <row r="13" spans="2:12" x14ac:dyDescent="0.2">
      <c r="B13" s="19"/>
      <c r="C13" s="20"/>
      <c r="D13" s="21"/>
      <c r="E13" s="203" t="str">
        <f>CONCATENATE(B13,"/",TEXT(C13,"ddmmjjjj"),"_",TEXT(D13,"uumm"))</f>
        <v>/00011900_0000</v>
      </c>
      <c r="F13" s="22"/>
      <c r="G13" s="22" t="e">
        <f t="shared" si="1"/>
        <v>#N/A</v>
      </c>
      <c r="H13" s="22"/>
      <c r="I13" s="22" t="e">
        <f t="shared" si="2"/>
        <v>#N/A</v>
      </c>
      <c r="J13" s="22" t="e">
        <f t="shared" si="3"/>
        <v>#N/A</v>
      </c>
      <c r="K13" s="5" t="e">
        <f>I13 * J13</f>
        <v>#N/A</v>
      </c>
      <c r="L13" s="92"/>
    </row>
    <row r="15" spans="2:12" x14ac:dyDescent="0.2">
      <c r="B15" s="181"/>
      <c r="C15" s="181"/>
      <c r="D15" s="181"/>
      <c r="F15" s="181"/>
    </row>
    <row r="16" spans="2:12" x14ac:dyDescent="0.2">
      <c r="B16" s="181"/>
      <c r="C16" s="181"/>
      <c r="D16" s="181"/>
      <c r="F16" s="181"/>
    </row>
    <row r="17" spans="2:6" x14ac:dyDescent="0.2">
      <c r="B17" s="181"/>
      <c r="C17" s="181"/>
      <c r="D17" s="181"/>
      <c r="F17" s="181"/>
    </row>
    <row r="18" spans="2:6" x14ac:dyDescent="0.2">
      <c r="B18" s="181"/>
      <c r="C18" s="181"/>
      <c r="D18" s="181"/>
      <c r="F18" s="181"/>
    </row>
    <row r="19" spans="2:6" x14ac:dyDescent="0.2">
      <c r="B19" s="181"/>
      <c r="C19" s="181"/>
      <c r="D19" s="181"/>
      <c r="F19" s="181"/>
    </row>
    <row r="20" spans="2:6" x14ac:dyDescent="0.2">
      <c r="B20" s="181"/>
      <c r="C20" s="181"/>
      <c r="D20" s="181"/>
      <c r="F20" s="181"/>
    </row>
    <row r="21" spans="2:6" x14ac:dyDescent="0.2">
      <c r="B21" s="181"/>
      <c r="C21" s="181"/>
      <c r="D21" s="181"/>
      <c r="F21" s="181"/>
    </row>
    <row r="22" spans="2:6" x14ac:dyDescent="0.2">
      <c r="B22" s="181"/>
      <c r="C22" s="181"/>
      <c r="D22" s="181"/>
      <c r="F22" s="181"/>
    </row>
    <row r="23" spans="2:6" x14ac:dyDescent="0.2">
      <c r="B23" s="181"/>
      <c r="C23" s="181"/>
      <c r="D23" s="181"/>
      <c r="F23" s="181"/>
    </row>
    <row r="24" spans="2:6" x14ac:dyDescent="0.2">
      <c r="B24" s="181"/>
      <c r="C24" s="181"/>
      <c r="D24" s="181"/>
      <c r="F24" s="181"/>
    </row>
    <row r="25" spans="2:6" x14ac:dyDescent="0.2">
      <c r="B25" s="181"/>
      <c r="C25" s="181"/>
      <c r="D25" s="181"/>
      <c r="F25" s="181"/>
    </row>
    <row r="26" spans="2:6" x14ac:dyDescent="0.2">
      <c r="B26" s="181"/>
      <c r="C26" s="181"/>
      <c r="D26" s="181"/>
      <c r="F26" s="181"/>
    </row>
    <row r="27" spans="2:6" x14ac:dyDescent="0.2">
      <c r="B27" s="181"/>
      <c r="C27" s="181"/>
      <c r="D27" s="181"/>
      <c r="F27" s="181"/>
    </row>
    <row r="28" spans="2:6" x14ac:dyDescent="0.2">
      <c r="B28" s="181"/>
      <c r="C28" s="181"/>
      <c r="D28" s="181"/>
      <c r="F28" s="181"/>
    </row>
    <row r="29" spans="2:6" x14ac:dyDescent="0.2">
      <c r="B29" s="181"/>
      <c r="C29" s="181"/>
      <c r="D29" s="181"/>
      <c r="F29" s="181"/>
    </row>
    <row r="30" spans="2:6" x14ac:dyDescent="0.2">
      <c r="B30" s="181"/>
      <c r="C30" s="181"/>
      <c r="D30" s="181"/>
      <c r="F30" s="181"/>
    </row>
    <row r="31" spans="2:6" x14ac:dyDescent="0.2">
      <c r="B31" s="181"/>
      <c r="C31" s="181"/>
      <c r="D31" s="181"/>
      <c r="F31" s="181"/>
    </row>
    <row r="32" spans="2:6" x14ac:dyDescent="0.2">
      <c r="B32" s="181"/>
      <c r="C32" s="181"/>
      <c r="D32" s="181"/>
      <c r="F32" s="181"/>
    </row>
    <row r="33" spans="2:7" x14ac:dyDescent="0.2">
      <c r="B33" s="181"/>
      <c r="C33" s="181"/>
      <c r="D33" s="181"/>
      <c r="F33" s="181"/>
    </row>
    <row r="34" spans="2:7" x14ac:dyDescent="0.2">
      <c r="B34" s="181"/>
      <c r="C34" s="181"/>
      <c r="D34" s="181"/>
      <c r="F34" s="181"/>
    </row>
    <row r="35" spans="2:7" x14ac:dyDescent="0.2">
      <c r="B35" s="181"/>
      <c r="C35" s="181"/>
      <c r="D35" s="181"/>
      <c r="F35" s="181"/>
    </row>
    <row r="36" spans="2:7" x14ac:dyDescent="0.2">
      <c r="B36" s="181"/>
      <c r="C36" s="181"/>
      <c r="D36" s="181"/>
      <c r="F36" s="181"/>
    </row>
    <row r="37" spans="2:7" x14ac:dyDescent="0.2">
      <c r="B37" s="181"/>
      <c r="C37" s="181"/>
      <c r="D37" s="181"/>
      <c r="F37" s="181"/>
    </row>
    <row r="38" spans="2:7" x14ac:dyDescent="0.2">
      <c r="B38" s="181"/>
      <c r="C38" s="181"/>
      <c r="D38" s="181"/>
      <c r="F38" s="181"/>
    </row>
    <row r="39" spans="2:7" x14ac:dyDescent="0.2">
      <c r="B39" s="181"/>
      <c r="C39" s="181"/>
      <c r="D39" s="181"/>
      <c r="F39" s="181"/>
    </row>
    <row r="40" spans="2:7" x14ac:dyDescent="0.2">
      <c r="B40" s="181"/>
      <c r="C40" s="181"/>
      <c r="D40" s="181"/>
      <c r="F40" s="181"/>
    </row>
    <row r="41" spans="2:7" x14ac:dyDescent="0.2">
      <c r="B41" s="181"/>
      <c r="C41" s="181"/>
      <c r="D41" s="181"/>
      <c r="F41" s="181"/>
      <c r="G41" s="181"/>
    </row>
  </sheetData>
  <sheetProtection sheet="1" objects="1" scenarios="1" selectLockedCells="1"/>
  <phoneticPr fontId="3" type="noConversion"/>
  <dataValidations xWindow="468" yWindow="409" count="9">
    <dataValidation type="list" allowBlank="1" showInputMessage="1" showErrorMessage="1" sqref="G15:G41 G6:G13" xr:uid="{00000000-0002-0000-0400-000000000000}">
      <formula1>gepland_ongepland</formula1>
    </dataValidation>
    <dataValidation allowBlank="1" showInputMessage="1" showErrorMessage="1" promptTitle="locatie" prompt="naam van de locatie" sqref="B15:B41 B6:B13" xr:uid="{00000000-0002-0000-0400-000001000000}"/>
    <dataValidation type="date" operator="greaterThanOrEqual" allowBlank="1" showInputMessage="1" showErrorMessage="1" error="datum moet groter dan 1-1-2005 zijn" promptTitle="datum" prompt="startdatum van de ondermaatse levering" sqref="C15:C41 C6:C13" xr:uid="{00000000-0002-0000-0400-000002000000}">
      <formula1>38353</formula1>
    </dataValidation>
    <dataValidation type="time" allowBlank="1" showInputMessage="1" showErrorMessage="1" error="tijd moet tussen 0:00:00 en 23:59:59 zijn" promptTitle="tijd" prompt="starttijd van de ondermaatse levering" sqref="D15:D41 D6:D13" xr:uid="{00000000-0002-0000-0400-000003000000}">
      <formula1>0</formula1>
      <formula2>0.999988425925926</formula2>
    </dataValidation>
    <dataValidation type="list" allowBlank="1" showInputMessage="1" showErrorMessage="1" promptTitle="aard onderbreking" prompt="kies uit lijst" sqref="F15:F41" xr:uid="{00000000-0002-0000-0400-000004000000}">
      <formula1>aansluiting</formula1>
    </dataValidation>
    <dataValidation type="list" allowBlank="1" showInputMessage="1" showErrorMessage="1" promptTitle="aard onderbreking" prompt="kies uit lijst" sqref="F6:F13" xr:uid="{C4A91834-2114-46F7-B1C4-2A661EB2663E}">
      <formula1>transport</formula1>
    </dataValidation>
    <dataValidation type="list" allowBlank="1" showInputMessage="1" showErrorMessage="1" sqref="H6:H13" xr:uid="{FB696149-B983-4590-BC9B-69F1F4BA267B}">
      <formula1>IF(G6="ongepland",oorzaak_ongepland,oorzaak_gepland)</formula1>
    </dataValidation>
    <dataValidation type="decimal" operator="greaterThanOrEqual" allowBlank="1" showInputMessage="1" showErrorMessage="1" promptTitle="# getroffen verbruiksadressen" prompt="getal &gt; 0" sqref="I6:I13" xr:uid="{EE146F1D-42B0-408A-9593-DAA5B715E7E2}">
      <formula1>0</formula1>
    </dataValidation>
    <dataValidation type="decimal" operator="greaterThanOrEqual" allowBlank="1" showInputMessage="1" showErrorMessage="1" promptTitle="duur van de ondermaatse levering" prompt="getal &gt; 0" sqref="J6:J13" xr:uid="{22D22021-0595-4ED0-99B5-80AFEECA21A8}">
      <formula1>0</formula1>
    </dataValidation>
  </dataValidations>
  <pageMargins left="0.75" right="0.75" top="1" bottom="1" header="0.5" footer="0.5"/>
  <pageSetup paperSize="9" scale="76" fitToHeight="3" orientation="landscape" r:id="rId1"/>
  <headerFooter alignWithMargins="0"/>
  <drawing r:id="rId2"/>
  <legacyDrawing r:id="rId3"/>
  <controls>
    <mc:AlternateContent xmlns:mc="http://schemas.openxmlformats.org/markup-compatibility/2006">
      <mc:Choice Requires="x14">
        <control shapeId="1027" r:id="rId4" name="CommandButton2">
          <controlPr defaultSize="0" autoLine="0" r:id="rId5">
            <anchor moveWithCells="1">
              <from>
                <xdr:col>5</xdr:col>
                <xdr:colOff>1409700</xdr:colOff>
                <xdr:row>1</xdr:row>
                <xdr:rowOff>57150</xdr:rowOff>
              </from>
              <to>
                <xdr:col>7</xdr:col>
                <xdr:colOff>38100</xdr:colOff>
                <xdr:row>3</xdr:row>
                <xdr:rowOff>57150</xdr:rowOff>
              </to>
            </anchor>
          </controlPr>
        </control>
      </mc:Choice>
      <mc:Fallback>
        <control shapeId="1027" r:id="rId4" name="CommandButton2"/>
      </mc:Fallback>
    </mc:AlternateContent>
    <mc:AlternateContent xmlns:mc="http://schemas.openxmlformats.org/markup-compatibility/2006">
      <mc:Choice Requires="x14">
        <control shapeId="1026" r:id="rId6" name="CommandButton1">
          <controlPr defaultSize="0" autoLine="0" r:id="rId7">
            <anchor moveWithCells="1">
              <from>
                <xdr:col>0</xdr:col>
                <xdr:colOff>47625</xdr:colOff>
                <xdr:row>1</xdr:row>
                <xdr:rowOff>85725</xdr:rowOff>
              </from>
              <to>
                <xdr:col>2</xdr:col>
                <xdr:colOff>66675</xdr:colOff>
                <xdr:row>3</xdr:row>
                <xdr:rowOff>66675</xdr:rowOff>
              </to>
            </anchor>
          </controlPr>
        </control>
      </mc:Choice>
      <mc:Fallback>
        <control shapeId="1026" r:id="rId6" name="CommandButton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L27"/>
  <sheetViews>
    <sheetView showGridLines="0" showRowColHeaders="0" workbookViewId="0">
      <pane xSplit="5" ySplit="5" topLeftCell="F6" activePane="bottomRight" state="frozen"/>
      <selection pane="topRight" activeCell="F1" sqref="F1"/>
      <selection pane="bottomLeft" activeCell="A6" sqref="A6"/>
      <selection pane="bottomRight" activeCell="L6" sqref="L6"/>
    </sheetView>
  </sheetViews>
  <sheetFormatPr defaultColWidth="8.85546875" defaultRowHeight="12.75" x14ac:dyDescent="0.2"/>
  <cols>
    <col min="1" max="1" width="3.5703125" style="181" customWidth="1"/>
    <col min="2" max="2" width="8.85546875" style="181"/>
    <col min="3" max="3" width="16.42578125" style="181" bestFit="1" customWidth="1"/>
    <col min="4" max="4" width="8.5703125" style="181" bestFit="1" customWidth="1"/>
    <col min="5" max="5" width="18.5703125" style="181" bestFit="1" customWidth="1"/>
    <col min="6" max="6" width="21" style="181" customWidth="1"/>
    <col min="7" max="7" width="17.5703125" style="181" bestFit="1" customWidth="1"/>
    <col min="8" max="8" width="25.140625" style="181" bestFit="1" customWidth="1"/>
    <col min="9" max="9" width="9.5703125" style="181" customWidth="1"/>
    <col min="10" max="10" width="8.85546875" style="181" customWidth="1"/>
    <col min="11" max="11" width="8.5703125" style="181" customWidth="1"/>
    <col min="12" max="12" width="23.85546875" style="181" customWidth="1"/>
    <col min="13" max="16384" width="8.85546875" style="181"/>
  </cols>
  <sheetData>
    <row r="1" spans="1:12" ht="18" x14ac:dyDescent="0.25">
      <c r="B1" s="204" t="s">
        <v>44</v>
      </c>
    </row>
    <row r="2" spans="1:12" x14ac:dyDescent="0.2">
      <c r="D2" s="205" t="s">
        <v>46</v>
      </c>
      <c r="H2" s="206" t="s">
        <v>117</v>
      </c>
    </row>
    <row r="3" spans="1:12" x14ac:dyDescent="0.2">
      <c r="H3" s="202">
        <v>2</v>
      </c>
    </row>
    <row r="4" spans="1:12" ht="13.5" thickBot="1" x14ac:dyDescent="0.25"/>
    <row r="5" spans="1:12" s="212" customFormat="1" ht="77.25" thickBot="1" x14ac:dyDescent="0.25">
      <c r="A5" s="181"/>
      <c r="B5" s="207" t="s">
        <v>0</v>
      </c>
      <c r="C5" s="208" t="s">
        <v>7</v>
      </c>
      <c r="D5" s="208" t="s">
        <v>1</v>
      </c>
      <c r="E5" s="208" t="s">
        <v>9</v>
      </c>
      <c r="F5" s="208" t="s">
        <v>41</v>
      </c>
      <c r="G5" s="209" t="s">
        <v>51</v>
      </c>
      <c r="H5" s="208" t="s">
        <v>5</v>
      </c>
      <c r="I5" s="208" t="str">
        <f>IF(OLM_samenvatting!D7="technische aansluitingen","aantal getroffen technische aansluitingen","aantal getroffen administratieve aansluitingen")</f>
        <v>aantal getroffen technische aansluitingen</v>
      </c>
      <c r="J5" s="208" t="s">
        <v>10</v>
      </c>
      <c r="K5" s="210" t="s">
        <v>6</v>
      </c>
      <c r="L5" s="211" t="s">
        <v>11</v>
      </c>
    </row>
    <row r="6" spans="1:12" ht="13.5" thickBot="1" x14ac:dyDescent="0.25">
      <c r="A6" s="212"/>
      <c r="B6" s="38"/>
      <c r="C6" s="39"/>
      <c r="D6" s="40"/>
      <c r="E6" s="213" t="str">
        <f>CONCATENATE(B6,"/",TEXT(C6,"ddmmjjjj"),"_",TEXT(D6,"uumm"))</f>
        <v>/00011900_0000</v>
      </c>
      <c r="F6" s="88"/>
      <c r="G6" s="47" t="e">
        <f t="shared" ref="G6:G24" si="0">VLOOKUP(F6,druk_lookup,2,FALSE)</f>
        <v>#N/A</v>
      </c>
      <c r="H6" s="48"/>
      <c r="I6" s="49" t="e">
        <f>VLOOKUP(F6,druk_lookup,3,FALSE)</f>
        <v>#N/A</v>
      </c>
      <c r="J6" s="49" t="e">
        <f>VLOOKUP(F6,druk_lookup,4,FALSE)</f>
        <v>#N/A</v>
      </c>
      <c r="K6" s="215" t="e">
        <f>IF(OLM_samenvatting!$D$7="Technische aansluitingen",J6*I6*OLM_samenvatting!$D$6,J6*I6)</f>
        <v>#N/A</v>
      </c>
      <c r="L6" s="91"/>
    </row>
    <row r="7" spans="1:12" ht="13.5" thickBot="1" x14ac:dyDescent="0.25">
      <c r="B7" s="41"/>
      <c r="C7" s="42"/>
      <c r="D7" s="43"/>
      <c r="E7" s="203" t="str">
        <f t="shared" ref="E7:E22" si="1">CONCATENATE(B7,"/",TEXT(C7,"ddmmjjjj"),"_",TEXT(D7,"uumm"))</f>
        <v>/00011900_0000</v>
      </c>
      <c r="F7" s="89"/>
      <c r="G7" s="50" t="e">
        <f t="shared" si="0"/>
        <v>#N/A</v>
      </c>
      <c r="H7" s="50"/>
      <c r="I7" s="50" t="e">
        <f>VLOOKUP(F7,druk_lookup,3,FALSE)</f>
        <v>#N/A</v>
      </c>
      <c r="J7" s="50" t="e">
        <f>VLOOKUP(F7,druk_lookup,4,FALSE)</f>
        <v>#N/A</v>
      </c>
      <c r="K7" s="215" t="e">
        <f>IF(OLM_samenvatting!$D$7="Technische aansluitingen",J7*I7*OLM_samenvatting!$D$6,J7*I7)</f>
        <v>#N/A</v>
      </c>
      <c r="L7" s="92"/>
    </row>
    <row r="8" spans="1:12" ht="13.5" thickBot="1" x14ac:dyDescent="0.25">
      <c r="B8" s="41"/>
      <c r="C8" s="42"/>
      <c r="D8" s="43"/>
      <c r="E8" s="203" t="str">
        <f t="shared" si="1"/>
        <v>/00011900_0000</v>
      </c>
      <c r="F8" s="89"/>
      <c r="G8" s="50" t="e">
        <f t="shared" si="0"/>
        <v>#N/A</v>
      </c>
      <c r="H8" s="50"/>
      <c r="I8" s="50" t="e">
        <f t="shared" ref="I8:I23" si="2">VLOOKUP(F8,druk_lookup,3,FALSE)</f>
        <v>#N/A</v>
      </c>
      <c r="J8" s="50" t="e">
        <f t="shared" ref="J8:J23" si="3">VLOOKUP(F8,druk_lookup,4,FALSE)</f>
        <v>#N/A</v>
      </c>
      <c r="K8" s="215" t="e">
        <f>IF(OLM_samenvatting!$D$7="Technische aansluitingen",J8*I8*OLM_samenvatting!$D$6,J8*I8)</f>
        <v>#N/A</v>
      </c>
      <c r="L8" s="92"/>
    </row>
    <row r="9" spans="1:12" ht="13.5" thickBot="1" x14ac:dyDescent="0.25">
      <c r="B9" s="41"/>
      <c r="C9" s="42"/>
      <c r="D9" s="43"/>
      <c r="E9" s="203" t="str">
        <f t="shared" si="1"/>
        <v>/00011900_0000</v>
      </c>
      <c r="F9" s="89"/>
      <c r="G9" s="50" t="e">
        <f t="shared" si="0"/>
        <v>#N/A</v>
      </c>
      <c r="H9" s="50"/>
      <c r="I9" s="50" t="e">
        <f t="shared" si="2"/>
        <v>#N/A</v>
      </c>
      <c r="J9" s="50" t="e">
        <f t="shared" si="3"/>
        <v>#N/A</v>
      </c>
      <c r="K9" s="215" t="e">
        <f>IF(OLM_samenvatting!$D$7="Technische aansluitingen",J9*I9*OLM_samenvatting!$D$6,J9*I9)</f>
        <v>#N/A</v>
      </c>
      <c r="L9" s="92"/>
    </row>
    <row r="10" spans="1:12" ht="13.5" thickBot="1" x14ac:dyDescent="0.25">
      <c r="B10" s="41"/>
      <c r="C10" s="42"/>
      <c r="D10" s="43"/>
      <c r="E10" s="203" t="str">
        <f t="shared" si="1"/>
        <v>/00011900_0000</v>
      </c>
      <c r="F10" s="89"/>
      <c r="G10" s="50" t="e">
        <f t="shared" si="0"/>
        <v>#N/A</v>
      </c>
      <c r="H10" s="50"/>
      <c r="I10" s="50" t="e">
        <f t="shared" si="2"/>
        <v>#N/A</v>
      </c>
      <c r="J10" s="50" t="e">
        <f t="shared" si="3"/>
        <v>#N/A</v>
      </c>
      <c r="K10" s="215" t="e">
        <f>IF(OLM_samenvatting!$D$7="Technische aansluitingen",J10*I10*OLM_samenvatting!$D$6,J10*I10)</f>
        <v>#N/A</v>
      </c>
      <c r="L10" s="92"/>
    </row>
    <row r="11" spans="1:12" ht="13.5" thickBot="1" x14ac:dyDescent="0.25">
      <c r="B11" s="41"/>
      <c r="C11" s="42"/>
      <c r="D11" s="43"/>
      <c r="E11" s="203" t="str">
        <f t="shared" si="1"/>
        <v>/00011900_0000</v>
      </c>
      <c r="F11" s="89"/>
      <c r="G11" s="50" t="e">
        <f t="shared" si="0"/>
        <v>#N/A</v>
      </c>
      <c r="H11" s="50"/>
      <c r="I11" s="50" t="e">
        <f t="shared" si="2"/>
        <v>#N/A</v>
      </c>
      <c r="J11" s="50" t="e">
        <f t="shared" si="3"/>
        <v>#N/A</v>
      </c>
      <c r="K11" s="215" t="e">
        <f>IF(OLM_samenvatting!$D$7="Technische aansluitingen",J11*I11*OLM_samenvatting!$D$6,J11*I11)</f>
        <v>#N/A</v>
      </c>
      <c r="L11" s="92"/>
    </row>
    <row r="12" spans="1:12" ht="13.5" thickBot="1" x14ac:dyDescent="0.25">
      <c r="B12" s="41"/>
      <c r="C12" s="42"/>
      <c r="D12" s="43"/>
      <c r="E12" s="203" t="str">
        <f t="shared" si="1"/>
        <v>/00011900_0000</v>
      </c>
      <c r="F12" s="89"/>
      <c r="G12" s="50" t="e">
        <f t="shared" si="0"/>
        <v>#N/A</v>
      </c>
      <c r="H12" s="50"/>
      <c r="I12" s="50" t="e">
        <f t="shared" si="2"/>
        <v>#N/A</v>
      </c>
      <c r="J12" s="50" t="e">
        <f t="shared" si="3"/>
        <v>#N/A</v>
      </c>
      <c r="K12" s="215" t="e">
        <f>IF(OLM_samenvatting!$D$7="Technische aansluitingen",J12*I12*OLM_samenvatting!$D$6,J12*I12)</f>
        <v>#N/A</v>
      </c>
      <c r="L12" s="92"/>
    </row>
    <row r="13" spans="1:12" ht="13.5" thickBot="1" x14ac:dyDescent="0.25">
      <c r="B13" s="41"/>
      <c r="C13" s="42"/>
      <c r="D13" s="43"/>
      <c r="E13" s="203" t="str">
        <f t="shared" si="1"/>
        <v>/00011900_0000</v>
      </c>
      <c r="F13" s="89"/>
      <c r="G13" s="50" t="e">
        <f t="shared" si="0"/>
        <v>#N/A</v>
      </c>
      <c r="H13" s="50"/>
      <c r="I13" s="50" t="e">
        <f t="shared" si="2"/>
        <v>#N/A</v>
      </c>
      <c r="J13" s="50" t="e">
        <f t="shared" si="3"/>
        <v>#N/A</v>
      </c>
      <c r="K13" s="215" t="e">
        <f>IF(OLM_samenvatting!$D$7="Technische aansluitingen",J13*I13*OLM_samenvatting!$D$6,J13*I13)</f>
        <v>#N/A</v>
      </c>
      <c r="L13" s="92"/>
    </row>
    <row r="14" spans="1:12" ht="13.5" thickBot="1" x14ac:dyDescent="0.25">
      <c r="B14" s="41"/>
      <c r="C14" s="42"/>
      <c r="D14" s="43"/>
      <c r="E14" s="203" t="str">
        <f t="shared" si="1"/>
        <v>/00011900_0000</v>
      </c>
      <c r="F14" s="89"/>
      <c r="G14" s="50" t="e">
        <f t="shared" si="0"/>
        <v>#N/A</v>
      </c>
      <c r="H14" s="50"/>
      <c r="I14" s="50" t="e">
        <f t="shared" si="2"/>
        <v>#N/A</v>
      </c>
      <c r="J14" s="50" t="e">
        <f t="shared" si="3"/>
        <v>#N/A</v>
      </c>
      <c r="K14" s="215" t="e">
        <f>IF(OLM_samenvatting!$D$7="Technische aansluitingen",J14*I14*OLM_samenvatting!$D$6,J14*I14)</f>
        <v>#N/A</v>
      </c>
      <c r="L14" s="92"/>
    </row>
    <row r="15" spans="1:12" ht="13.5" thickBot="1" x14ac:dyDescent="0.25">
      <c r="B15" s="41"/>
      <c r="C15" s="42"/>
      <c r="D15" s="43"/>
      <c r="E15" s="203" t="str">
        <f t="shared" si="1"/>
        <v>/00011900_0000</v>
      </c>
      <c r="F15" s="89"/>
      <c r="G15" s="50" t="e">
        <f t="shared" si="0"/>
        <v>#N/A</v>
      </c>
      <c r="H15" s="50"/>
      <c r="I15" s="50" t="e">
        <f t="shared" si="2"/>
        <v>#N/A</v>
      </c>
      <c r="J15" s="50" t="e">
        <f t="shared" si="3"/>
        <v>#N/A</v>
      </c>
      <c r="K15" s="215" t="e">
        <f>IF(OLM_samenvatting!$D$7="Technische aansluitingen",J15*I15*OLM_samenvatting!$D$6,J15*I15)</f>
        <v>#N/A</v>
      </c>
      <c r="L15" s="92"/>
    </row>
    <row r="16" spans="1:12" ht="13.5" thickBot="1" x14ac:dyDescent="0.25">
      <c r="B16" s="41"/>
      <c r="C16" s="42"/>
      <c r="D16" s="43"/>
      <c r="E16" s="203" t="str">
        <f t="shared" si="1"/>
        <v>/00011900_0000</v>
      </c>
      <c r="F16" s="89"/>
      <c r="G16" s="50" t="e">
        <f t="shared" si="0"/>
        <v>#N/A</v>
      </c>
      <c r="H16" s="50"/>
      <c r="I16" s="50" t="e">
        <f t="shared" si="2"/>
        <v>#N/A</v>
      </c>
      <c r="J16" s="50" t="e">
        <f t="shared" si="3"/>
        <v>#N/A</v>
      </c>
      <c r="K16" s="215" t="e">
        <f>IF(OLM_samenvatting!$D$7="Technische aansluitingen",J16*I16*OLM_samenvatting!$D$6,J16*I16)</f>
        <v>#N/A</v>
      </c>
      <c r="L16" s="92"/>
    </row>
    <row r="17" spans="2:12" ht="13.5" thickBot="1" x14ac:dyDescent="0.25">
      <c r="B17" s="41"/>
      <c r="C17" s="42"/>
      <c r="D17" s="43"/>
      <c r="E17" s="203" t="str">
        <f t="shared" si="1"/>
        <v>/00011900_0000</v>
      </c>
      <c r="F17" s="89"/>
      <c r="G17" s="50" t="e">
        <f t="shared" si="0"/>
        <v>#N/A</v>
      </c>
      <c r="H17" s="50"/>
      <c r="I17" s="50" t="e">
        <f t="shared" si="2"/>
        <v>#N/A</v>
      </c>
      <c r="J17" s="50" t="e">
        <f t="shared" si="3"/>
        <v>#N/A</v>
      </c>
      <c r="K17" s="215" t="e">
        <f>IF(OLM_samenvatting!$D$7="Technische aansluitingen",J17*I17*OLM_samenvatting!$D$6,J17*I17)</f>
        <v>#N/A</v>
      </c>
      <c r="L17" s="92"/>
    </row>
    <row r="18" spans="2:12" ht="13.5" thickBot="1" x14ac:dyDescent="0.25">
      <c r="B18" s="41"/>
      <c r="C18" s="42"/>
      <c r="D18" s="43"/>
      <c r="E18" s="203" t="str">
        <f t="shared" si="1"/>
        <v>/00011900_0000</v>
      </c>
      <c r="F18" s="89"/>
      <c r="G18" s="50" t="e">
        <f t="shared" si="0"/>
        <v>#N/A</v>
      </c>
      <c r="H18" s="50"/>
      <c r="I18" s="50" t="e">
        <f t="shared" si="2"/>
        <v>#N/A</v>
      </c>
      <c r="J18" s="50" t="e">
        <f t="shared" si="3"/>
        <v>#N/A</v>
      </c>
      <c r="K18" s="215" t="e">
        <f>IF(OLM_samenvatting!$D$7="Technische aansluitingen",J18*I18*OLM_samenvatting!$D$6,J18*I18)</f>
        <v>#N/A</v>
      </c>
      <c r="L18" s="92"/>
    </row>
    <row r="19" spans="2:12" ht="13.5" thickBot="1" x14ac:dyDescent="0.25">
      <c r="B19" s="41"/>
      <c r="C19" s="42"/>
      <c r="D19" s="43"/>
      <c r="E19" s="203" t="str">
        <f t="shared" si="1"/>
        <v>/00011900_0000</v>
      </c>
      <c r="F19" s="89"/>
      <c r="G19" s="50" t="e">
        <f t="shared" si="0"/>
        <v>#N/A</v>
      </c>
      <c r="H19" s="50"/>
      <c r="I19" s="50" t="e">
        <f t="shared" si="2"/>
        <v>#N/A</v>
      </c>
      <c r="J19" s="50" t="e">
        <f t="shared" si="3"/>
        <v>#N/A</v>
      </c>
      <c r="K19" s="215" t="e">
        <f>IF(OLM_samenvatting!$D$7="Technische aansluitingen",J19*I19*OLM_samenvatting!$D$6,J19*I19)</f>
        <v>#N/A</v>
      </c>
      <c r="L19" s="92"/>
    </row>
    <row r="20" spans="2:12" ht="13.5" thickBot="1" x14ac:dyDescent="0.25">
      <c r="B20" s="41"/>
      <c r="C20" s="42"/>
      <c r="D20" s="43"/>
      <c r="E20" s="203" t="str">
        <f t="shared" si="1"/>
        <v>/00011900_0000</v>
      </c>
      <c r="F20" s="89"/>
      <c r="G20" s="50" t="e">
        <f t="shared" si="0"/>
        <v>#N/A</v>
      </c>
      <c r="H20" s="50"/>
      <c r="I20" s="50" t="e">
        <f t="shared" si="2"/>
        <v>#N/A</v>
      </c>
      <c r="J20" s="50" t="e">
        <f t="shared" si="3"/>
        <v>#N/A</v>
      </c>
      <c r="K20" s="215" t="e">
        <f>IF(OLM_samenvatting!$D$7="Technische aansluitingen",J20*I20*OLM_samenvatting!$D$6,J20*I20)</f>
        <v>#N/A</v>
      </c>
      <c r="L20" s="92"/>
    </row>
    <row r="21" spans="2:12" ht="13.5" thickBot="1" x14ac:dyDescent="0.25">
      <c r="B21" s="41"/>
      <c r="C21" s="42"/>
      <c r="D21" s="43"/>
      <c r="E21" s="203" t="str">
        <f t="shared" si="1"/>
        <v>/00011900_0000</v>
      </c>
      <c r="F21" s="89"/>
      <c r="G21" s="50" t="e">
        <f t="shared" si="0"/>
        <v>#N/A</v>
      </c>
      <c r="H21" s="50"/>
      <c r="I21" s="50" t="e">
        <f t="shared" si="2"/>
        <v>#N/A</v>
      </c>
      <c r="J21" s="50" t="e">
        <f t="shared" si="3"/>
        <v>#N/A</v>
      </c>
      <c r="K21" s="215" t="e">
        <f>IF(OLM_samenvatting!$D$7="Technische aansluitingen",J21*I21*OLM_samenvatting!$D$6,J21*I21)</f>
        <v>#N/A</v>
      </c>
      <c r="L21" s="92"/>
    </row>
    <row r="22" spans="2:12" ht="13.5" thickBot="1" x14ac:dyDescent="0.25">
      <c r="B22" s="41"/>
      <c r="C22" s="42"/>
      <c r="D22" s="43"/>
      <c r="E22" s="203" t="str">
        <f t="shared" si="1"/>
        <v>/00011900_0000</v>
      </c>
      <c r="F22" s="89"/>
      <c r="G22" s="50" t="e">
        <f t="shared" si="0"/>
        <v>#N/A</v>
      </c>
      <c r="H22" s="50"/>
      <c r="I22" s="50" t="e">
        <f t="shared" si="2"/>
        <v>#N/A</v>
      </c>
      <c r="J22" s="50" t="e">
        <f t="shared" si="3"/>
        <v>#N/A</v>
      </c>
      <c r="K22" s="215" t="e">
        <f>IF(OLM_samenvatting!$D$7="Technische aansluitingen",J22*I22*OLM_samenvatting!$D$6,J22*I22)</f>
        <v>#N/A</v>
      </c>
      <c r="L22" s="92"/>
    </row>
    <row r="23" spans="2:12" ht="13.5" thickBot="1" x14ac:dyDescent="0.25">
      <c r="B23" s="41"/>
      <c r="C23" s="42"/>
      <c r="D23" s="43"/>
      <c r="E23" s="203" t="str">
        <f>CONCATENATE(B23,"/",TEXT(C23,"ddmmjjjj"),"_",TEXT(D23,"uumm"))</f>
        <v>/00011900_0000</v>
      </c>
      <c r="F23" s="89"/>
      <c r="G23" s="50" t="e">
        <f t="shared" si="0"/>
        <v>#N/A</v>
      </c>
      <c r="H23" s="50"/>
      <c r="I23" s="50" t="e">
        <f t="shared" si="2"/>
        <v>#N/A</v>
      </c>
      <c r="J23" s="50" t="e">
        <f t="shared" si="3"/>
        <v>#N/A</v>
      </c>
      <c r="K23" s="215" t="e">
        <f>IF(OLM_samenvatting!$D$7="Technische aansluitingen",J23*I23*OLM_samenvatting!$D$6,J23*I23)</f>
        <v>#N/A</v>
      </c>
      <c r="L23" s="92"/>
    </row>
    <row r="24" spans="2:12" ht="13.5" thickBot="1" x14ac:dyDescent="0.25">
      <c r="B24" s="41"/>
      <c r="C24" s="42"/>
      <c r="D24" s="43"/>
      <c r="E24" s="203" t="str">
        <f>CONCATENATE(B24,"/",TEXT(C24,"ddmmjjjj"),"_",TEXT(D24,"uumm"))</f>
        <v>/00011900_0000</v>
      </c>
      <c r="F24" s="89"/>
      <c r="G24" s="50" t="e">
        <f t="shared" si="0"/>
        <v>#N/A</v>
      </c>
      <c r="H24" s="50"/>
      <c r="I24" s="50" t="e">
        <f>VLOOKUP(F24,druk_lookup,3,FALSE)</f>
        <v>#N/A</v>
      </c>
      <c r="J24" s="50" t="e">
        <f>VLOOKUP(F24,druk_lookup,4,FALSE)</f>
        <v>#N/A</v>
      </c>
      <c r="K24" s="215" t="e">
        <f>IF(OLM_samenvatting!$D$7="Technische aansluitingen",J24*I24*OLM_samenvatting!$D$6,J24*I24)</f>
        <v>#N/A</v>
      </c>
      <c r="L24" s="92"/>
    </row>
    <row r="25" spans="2:12" ht="13.5" thickBot="1" x14ac:dyDescent="0.25">
      <c r="B25" s="41"/>
      <c r="C25" s="42"/>
      <c r="D25" s="43"/>
      <c r="E25" s="203" t="str">
        <f>CONCATENATE(B25,"/",TEXT(C25,"ddmmjjjj"),"_",TEXT(D25,"uumm"))</f>
        <v>/00011900_0000</v>
      </c>
      <c r="F25" s="89"/>
      <c r="G25" s="50" t="e">
        <f t="shared" ref="G25" si="4">VLOOKUP(F25,druk_lookup,2,FALSE)</f>
        <v>#N/A</v>
      </c>
      <c r="H25" s="50"/>
      <c r="I25" s="50" t="e">
        <f>VLOOKUP(F25,druk_lookup,3,FALSE)</f>
        <v>#N/A</v>
      </c>
      <c r="J25" s="50" t="e">
        <f>VLOOKUP(F25,druk_lookup,4,FALSE)</f>
        <v>#N/A</v>
      </c>
      <c r="K25" s="215" t="e">
        <f>IF(OLM_samenvatting!$D$7="Technische aansluitingen",J25*I25*OLM_samenvatting!$D$6,J25*I25)</f>
        <v>#N/A</v>
      </c>
      <c r="L25" s="92"/>
    </row>
    <row r="26" spans="2:12" ht="13.5" thickBot="1" x14ac:dyDescent="0.25">
      <c r="B26" s="41"/>
      <c r="C26" s="42"/>
      <c r="D26" s="43"/>
      <c r="E26" s="203" t="str">
        <f>CONCATENATE(B26,"/",TEXT(C26,"ddmmjjjj"),"_",TEXT(D26,"uumm"))</f>
        <v>/00011900_0000</v>
      </c>
      <c r="F26" s="89"/>
      <c r="G26" s="50" t="e">
        <f t="shared" ref="G26" si="5">VLOOKUP(F26,druk_lookup,2,FALSE)</f>
        <v>#N/A</v>
      </c>
      <c r="H26" s="50"/>
      <c r="I26" s="50" t="e">
        <f>VLOOKUP(F26,druk_lookup,3,FALSE)</f>
        <v>#N/A</v>
      </c>
      <c r="J26" s="50" t="e">
        <f>VLOOKUP(F26,druk_lookup,4,FALSE)</f>
        <v>#N/A</v>
      </c>
      <c r="K26" s="215" t="e">
        <f>IF(OLM_samenvatting!$D$7="Technische aansluitingen",J26*I26*OLM_samenvatting!$D$6,J26*I26)</f>
        <v>#N/A</v>
      </c>
      <c r="L26" s="92"/>
    </row>
    <row r="27" spans="2:12" ht="13.5" thickBot="1" x14ac:dyDescent="0.25">
      <c r="B27" s="44"/>
      <c r="C27" s="45"/>
      <c r="D27" s="46"/>
      <c r="E27" s="214" t="str">
        <f>CONCATENATE(B27,"/",TEXT(C27,"ddmmjjjj"),"_",TEXT(D27,"uumm"))</f>
        <v>/00011900_0000</v>
      </c>
      <c r="F27" s="90"/>
      <c r="G27" s="51" t="e">
        <f>VLOOKUP(F27,druk_lookup,2,FALSE)</f>
        <v>#N/A</v>
      </c>
      <c r="H27" s="51"/>
      <c r="I27" s="51"/>
      <c r="J27" s="51"/>
      <c r="K27" s="215"/>
      <c r="L27" s="93"/>
    </row>
  </sheetData>
  <sheetProtection sheet="1" objects="1" scenarios="1" selectLockedCells="1"/>
  <phoneticPr fontId="3" type="noConversion"/>
  <dataValidations disablePrompts="1" count="7">
    <dataValidation type="decimal" operator="greaterThanOrEqual" allowBlank="1" showInputMessage="1" showErrorMessage="1" promptTitle="# getroffen verbruiksadressen" prompt="getal &gt; 0" sqref="I6:I27" xr:uid="{00000000-0002-0000-0500-000000000000}">
      <formula1>0</formula1>
    </dataValidation>
    <dataValidation type="decimal" operator="greaterThanOrEqual" allowBlank="1" showInputMessage="1" showErrorMessage="1" promptTitle="duur van de ondermaatse levering" prompt="getal &gt; 0" sqref="J6:J27" xr:uid="{00000000-0002-0000-0500-000001000000}">
      <formula1>0</formula1>
    </dataValidation>
    <dataValidation allowBlank="1" showInputMessage="1" showErrorMessage="1" promptTitle="locatie" prompt="naam van de locatie" sqref="B6:B27" xr:uid="{00000000-0002-0000-0500-000002000000}"/>
    <dataValidation type="date" operator="greaterThanOrEqual" allowBlank="1" showInputMessage="1" showErrorMessage="1" error="datum moet groter dan 1-1-2005 zijn" promptTitle="datum" prompt="startdatum van de ondermaatse levering" sqref="C6:C27" xr:uid="{00000000-0002-0000-0500-000003000000}">
      <formula1>38353</formula1>
    </dataValidation>
    <dataValidation type="time" allowBlank="1" showInputMessage="1" showErrorMessage="1" error="tijd moet tussen 0:00:00 en 23:59:59 zijn" promptTitle="tijd" prompt="starttijd van de ondermaatse levering" sqref="D6:D27" xr:uid="{00000000-0002-0000-0500-000004000000}">
      <formula1>0</formula1>
      <formula2>0.999988425925926</formula2>
    </dataValidation>
    <dataValidation type="list" allowBlank="1" showInputMessage="1" showErrorMessage="1" promptTitle="aard onderbreking" prompt="kies uit lijst" sqref="F6:F27" xr:uid="{00000000-0002-0000-0500-000005000000}">
      <formula1>druk</formula1>
    </dataValidation>
    <dataValidation type="list" allowBlank="1" showInputMessage="1" showErrorMessage="1" sqref="G6:G27" xr:uid="{00000000-0002-0000-0500-000006000000}">
      <formula1>gepland_ongepland</formula1>
    </dataValidation>
  </dataValidations>
  <pageMargins left="0.75" right="0.75" top="1" bottom="1" header="0.5" footer="0.5"/>
  <pageSetup paperSize="9" scale="76" orientation="landscape" r:id="rId1"/>
  <headerFooter alignWithMargins="0"/>
  <drawing r:id="rId2"/>
  <legacyDrawing r:id="rId3"/>
  <controls>
    <mc:AlternateContent xmlns:mc="http://schemas.openxmlformats.org/markup-compatibility/2006">
      <mc:Choice Requires="x14">
        <control shapeId="4097" r:id="rId4" name="CommandButton1">
          <controlPr defaultSize="0" autoLine="0" r:id="rId5">
            <anchor moveWithCells="1">
              <from>
                <xdr:col>0</xdr:col>
                <xdr:colOff>47625</xdr:colOff>
                <xdr:row>1</xdr:row>
                <xdr:rowOff>66675</xdr:rowOff>
              </from>
              <to>
                <xdr:col>2</xdr:col>
                <xdr:colOff>85725</xdr:colOff>
                <xdr:row>3</xdr:row>
                <xdr:rowOff>57150</xdr:rowOff>
              </to>
            </anchor>
          </controlPr>
        </control>
      </mc:Choice>
      <mc:Fallback>
        <control shapeId="4097" r:id="rId4" name="CommandButton1"/>
      </mc:Fallback>
    </mc:AlternateContent>
    <mc:AlternateContent xmlns:mc="http://schemas.openxmlformats.org/markup-compatibility/2006">
      <mc:Choice Requires="x14">
        <control shapeId="4098" r:id="rId6" name="CommandButton2">
          <controlPr defaultSize="0" autoLine="0" r:id="rId7">
            <anchor moveWithCells="1">
              <from>
                <xdr:col>5</xdr:col>
                <xdr:colOff>1381125</xdr:colOff>
                <xdr:row>1</xdr:row>
                <xdr:rowOff>38100</xdr:rowOff>
              </from>
              <to>
                <xdr:col>7</xdr:col>
                <xdr:colOff>9525</xdr:colOff>
                <xdr:row>3</xdr:row>
                <xdr:rowOff>57150</xdr:rowOff>
              </to>
            </anchor>
          </controlPr>
        </control>
      </mc:Choice>
      <mc:Fallback>
        <control shapeId="4098" r:id="rId6" name="CommandButton2"/>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pageSetUpPr fitToPage="1"/>
  </sheetPr>
  <dimension ref="B1:L31"/>
  <sheetViews>
    <sheetView showGridLines="0" showRowColHeaders="0" workbookViewId="0">
      <pane xSplit="5" ySplit="5" topLeftCell="F6" activePane="bottomRight" state="frozen"/>
      <selection pane="topRight" activeCell="F1" sqref="F1"/>
      <selection pane="bottomLeft" activeCell="A6" sqref="A6"/>
      <selection pane="bottomRight" activeCell="L7" sqref="L7"/>
    </sheetView>
  </sheetViews>
  <sheetFormatPr defaultRowHeight="12.75" x14ac:dyDescent="0.2"/>
  <cols>
    <col min="1" max="1" width="3.5703125" customWidth="1"/>
    <col min="3" max="3" width="16.42578125" bestFit="1" customWidth="1"/>
    <col min="4" max="4" width="8.5703125" bestFit="1" customWidth="1"/>
    <col min="5" max="5" width="18.5703125" bestFit="1" customWidth="1"/>
    <col min="6" max="6" width="35" customWidth="1"/>
    <col min="7" max="7" width="15.5703125" bestFit="1" customWidth="1"/>
    <col min="8" max="8" width="14.5703125" bestFit="1" customWidth="1"/>
    <col min="9" max="9" width="9.5703125" customWidth="1"/>
    <col min="10" max="10" width="8.85546875" customWidth="1"/>
    <col min="11" max="11" width="8.5703125" customWidth="1"/>
    <col min="12" max="12" width="23.85546875" customWidth="1"/>
  </cols>
  <sheetData>
    <row r="1" spans="2:12" ht="18" x14ac:dyDescent="0.25">
      <c r="B1" s="54" t="s">
        <v>45</v>
      </c>
    </row>
    <row r="2" spans="2:12" x14ac:dyDescent="0.2">
      <c r="D2" s="14" t="s">
        <v>46</v>
      </c>
      <c r="H2" s="180" t="s">
        <v>116</v>
      </c>
    </row>
    <row r="3" spans="2:12" x14ac:dyDescent="0.2">
      <c r="H3" s="202">
        <v>2</v>
      </c>
    </row>
    <row r="4" spans="2:12" ht="13.5" thickBot="1" x14ac:dyDescent="0.25"/>
    <row r="5" spans="2:12" s="2" customFormat="1" ht="77.25" thickBot="1" x14ac:dyDescent="0.25">
      <c r="B5" s="136" t="s">
        <v>0</v>
      </c>
      <c r="C5" s="137" t="s">
        <v>7</v>
      </c>
      <c r="D5" s="137" t="s">
        <v>1</v>
      </c>
      <c r="E5" s="137" t="s">
        <v>9</v>
      </c>
      <c r="F5" s="137" t="s">
        <v>41</v>
      </c>
      <c r="G5" s="129" t="s">
        <v>51</v>
      </c>
      <c r="H5" s="137" t="s">
        <v>5</v>
      </c>
      <c r="I5" s="137" t="str">
        <f>IF(OLM_samenvatting!D7="technische aansluitingen","aantal getroffen technische aansluitingen","aantal getroffen administratieve aansluitingen")</f>
        <v>aantal getroffen technische aansluitingen</v>
      </c>
      <c r="J5" s="137" t="s">
        <v>10</v>
      </c>
      <c r="K5" s="138" t="s">
        <v>6</v>
      </c>
      <c r="L5" s="134" t="s">
        <v>11</v>
      </c>
    </row>
    <row r="6" spans="2:12" ht="13.5" thickBot="1" x14ac:dyDescent="0.25">
      <c r="B6" s="38"/>
      <c r="C6" s="39"/>
      <c r="D6" s="40"/>
      <c r="E6" s="4" t="str">
        <f>CONCATENATE(B6,"/",TEXT(C6,"ddmmjjjj"),"_",TEXT(D6,"uumm"))</f>
        <v>/00011900_0000</v>
      </c>
      <c r="F6" s="88"/>
      <c r="G6" s="47" t="e">
        <f t="shared" ref="G6:G29" si="0">VLOOKUP(F6,wakwa_lookup,2,FALSE)</f>
        <v>#N/A</v>
      </c>
      <c r="H6" s="48"/>
      <c r="I6" s="49" t="e">
        <f>VLOOKUP(F6,wakwa_lookup,3,FALSE)</f>
        <v>#N/A</v>
      </c>
      <c r="J6" s="49" t="e">
        <f>VLOOKUP(F6,wakwa_lookup,4,FALSE)</f>
        <v>#N/A</v>
      </c>
      <c r="K6" s="5" t="e">
        <f>IF(OLM_samenvatting!$D$7="Technische aansluitingen",J6*I6*OLM_samenvatting!$D$6,J6*I6)</f>
        <v>#N/A</v>
      </c>
      <c r="L6" s="91"/>
    </row>
    <row r="7" spans="2:12" ht="13.5" thickBot="1" x14ac:dyDescent="0.25">
      <c r="B7" s="41"/>
      <c r="C7" s="42"/>
      <c r="D7" s="43"/>
      <c r="E7" s="1" t="str">
        <f t="shared" ref="E7:E26" si="1">CONCATENATE(B7,"/",TEXT(C7,"ddmmjjjj"),"_",TEXT(D7,"uumm"))</f>
        <v>/00011900_0000</v>
      </c>
      <c r="F7" s="89"/>
      <c r="G7" s="50" t="e">
        <f t="shared" si="0"/>
        <v>#N/A</v>
      </c>
      <c r="H7" s="50"/>
      <c r="I7" s="50" t="e">
        <f>VLOOKUP(F7,wakwa_lookup,3,FALSE)</f>
        <v>#N/A</v>
      </c>
      <c r="J7" s="50" t="e">
        <f>VLOOKUP(F7,wakwa_lookup,4,FALSE)</f>
        <v>#N/A</v>
      </c>
      <c r="K7" s="5" t="e">
        <f>IF(OLM_samenvatting!$D$7="Technische aansluitingen",J7*I7*OLM_samenvatting!$D$6,J7*I7)</f>
        <v>#N/A</v>
      </c>
      <c r="L7" s="92"/>
    </row>
    <row r="8" spans="2:12" ht="13.5" thickBot="1" x14ac:dyDescent="0.25">
      <c r="B8" s="41"/>
      <c r="C8" s="42"/>
      <c r="D8" s="43"/>
      <c r="E8" s="1" t="str">
        <f t="shared" si="1"/>
        <v>/00011900_0000</v>
      </c>
      <c r="F8" s="89"/>
      <c r="G8" s="50" t="e">
        <f t="shared" si="0"/>
        <v>#N/A</v>
      </c>
      <c r="H8" s="50"/>
      <c r="I8" s="50" t="e">
        <f>VLOOKUP(F8,wakwa_lookup,3,FALSE)</f>
        <v>#N/A</v>
      </c>
      <c r="J8" s="50" t="e">
        <f>VLOOKUP(F8,wakwa_lookup,4,FALSE)</f>
        <v>#N/A</v>
      </c>
      <c r="K8" s="5" t="e">
        <f>IF(OLM_samenvatting!$D$7="Technische aansluitingen",J8*I8*OLM_samenvatting!$D$6,J8*I8)</f>
        <v>#N/A</v>
      </c>
      <c r="L8" s="92"/>
    </row>
    <row r="9" spans="2:12" ht="13.5" thickBot="1" x14ac:dyDescent="0.25">
      <c r="B9" s="41"/>
      <c r="C9" s="42"/>
      <c r="D9" s="43"/>
      <c r="E9" s="1" t="str">
        <f t="shared" si="1"/>
        <v>/00011900_0000</v>
      </c>
      <c r="F9" s="89"/>
      <c r="G9" s="50" t="e">
        <f t="shared" si="0"/>
        <v>#N/A</v>
      </c>
      <c r="H9" s="50"/>
      <c r="I9" s="50" t="e">
        <f t="shared" ref="I9:I28" si="2">VLOOKUP(F9,wakwa_lookup,3,FALSE)</f>
        <v>#N/A</v>
      </c>
      <c r="J9" s="50" t="e">
        <f t="shared" ref="J9:J28" si="3">VLOOKUP(F9,wakwa_lookup,4,FALSE)</f>
        <v>#N/A</v>
      </c>
      <c r="K9" s="5" t="e">
        <f>IF(OLM_samenvatting!$D$7="Technische aansluitingen",J9*I9*OLM_samenvatting!$D$6,J9*I9)</f>
        <v>#N/A</v>
      </c>
      <c r="L9" s="92"/>
    </row>
    <row r="10" spans="2:12" ht="13.5" thickBot="1" x14ac:dyDescent="0.25">
      <c r="B10" s="41"/>
      <c r="C10" s="42"/>
      <c r="D10" s="43"/>
      <c r="E10" s="1" t="str">
        <f t="shared" si="1"/>
        <v>/00011900_0000</v>
      </c>
      <c r="F10" s="89"/>
      <c r="G10" s="50" t="e">
        <f t="shared" si="0"/>
        <v>#N/A</v>
      </c>
      <c r="H10" s="50"/>
      <c r="I10" s="50" t="e">
        <f t="shared" si="2"/>
        <v>#N/A</v>
      </c>
      <c r="J10" s="50" t="e">
        <f t="shared" si="3"/>
        <v>#N/A</v>
      </c>
      <c r="K10" s="5" t="e">
        <f>IF(OLM_samenvatting!$D$7="Technische aansluitingen",J10*I10*OLM_samenvatting!$D$6,J10*I10)</f>
        <v>#N/A</v>
      </c>
      <c r="L10" s="92"/>
    </row>
    <row r="11" spans="2:12" ht="13.5" thickBot="1" x14ac:dyDescent="0.25">
      <c r="B11" s="41"/>
      <c r="C11" s="42"/>
      <c r="D11" s="43"/>
      <c r="E11" s="1" t="str">
        <f t="shared" si="1"/>
        <v>/00011900_0000</v>
      </c>
      <c r="F11" s="89"/>
      <c r="G11" s="50" t="e">
        <f t="shared" si="0"/>
        <v>#N/A</v>
      </c>
      <c r="H11" s="50"/>
      <c r="I11" s="50" t="e">
        <f t="shared" si="2"/>
        <v>#N/A</v>
      </c>
      <c r="J11" s="50" t="e">
        <f t="shared" si="3"/>
        <v>#N/A</v>
      </c>
      <c r="K11" s="5" t="e">
        <f>IF(OLM_samenvatting!$D$7="Technische aansluitingen",J11*I11*OLM_samenvatting!$D$6,J11*I11)</f>
        <v>#N/A</v>
      </c>
      <c r="L11" s="92"/>
    </row>
    <row r="12" spans="2:12" ht="13.5" thickBot="1" x14ac:dyDescent="0.25">
      <c r="B12" s="41"/>
      <c r="C12" s="42"/>
      <c r="D12" s="43"/>
      <c r="E12" s="1" t="str">
        <f t="shared" si="1"/>
        <v>/00011900_0000</v>
      </c>
      <c r="F12" s="89"/>
      <c r="G12" s="50" t="e">
        <f t="shared" si="0"/>
        <v>#N/A</v>
      </c>
      <c r="H12" s="50"/>
      <c r="I12" s="50" t="e">
        <f t="shared" si="2"/>
        <v>#N/A</v>
      </c>
      <c r="J12" s="50" t="e">
        <f t="shared" si="3"/>
        <v>#N/A</v>
      </c>
      <c r="K12" s="5" t="e">
        <f>IF(OLM_samenvatting!$D$7="Technische aansluitingen",J12*I12*OLM_samenvatting!$D$6,J12*I12)</f>
        <v>#N/A</v>
      </c>
      <c r="L12" s="92"/>
    </row>
    <row r="13" spans="2:12" ht="13.5" thickBot="1" x14ac:dyDescent="0.25">
      <c r="B13" s="41"/>
      <c r="C13" s="42"/>
      <c r="D13" s="43"/>
      <c r="E13" s="1" t="str">
        <f t="shared" si="1"/>
        <v>/00011900_0000</v>
      </c>
      <c r="F13" s="89"/>
      <c r="G13" s="50" t="e">
        <f t="shared" si="0"/>
        <v>#N/A</v>
      </c>
      <c r="H13" s="50"/>
      <c r="I13" s="50" t="e">
        <f t="shared" si="2"/>
        <v>#N/A</v>
      </c>
      <c r="J13" s="50" t="e">
        <f t="shared" si="3"/>
        <v>#N/A</v>
      </c>
      <c r="K13" s="5" t="e">
        <f>IF(OLM_samenvatting!$D$7="Technische aansluitingen",J13*I13*OLM_samenvatting!$D$6,J13*I13)</f>
        <v>#N/A</v>
      </c>
      <c r="L13" s="92"/>
    </row>
    <row r="14" spans="2:12" ht="13.5" thickBot="1" x14ac:dyDescent="0.25">
      <c r="B14" s="41"/>
      <c r="C14" s="42"/>
      <c r="D14" s="43"/>
      <c r="E14" s="1" t="str">
        <f t="shared" si="1"/>
        <v>/00011900_0000</v>
      </c>
      <c r="F14" s="89"/>
      <c r="G14" s="50" t="e">
        <f t="shared" si="0"/>
        <v>#N/A</v>
      </c>
      <c r="H14" s="50"/>
      <c r="I14" s="50" t="e">
        <f t="shared" si="2"/>
        <v>#N/A</v>
      </c>
      <c r="J14" s="50" t="e">
        <f t="shared" si="3"/>
        <v>#N/A</v>
      </c>
      <c r="K14" s="5" t="e">
        <f>IF(OLM_samenvatting!$D$7="Technische aansluitingen",J14*I14*OLM_samenvatting!$D$6,J14*I14)</f>
        <v>#N/A</v>
      </c>
      <c r="L14" s="92"/>
    </row>
    <row r="15" spans="2:12" ht="13.5" thickBot="1" x14ac:dyDescent="0.25">
      <c r="B15" s="41"/>
      <c r="C15" s="42"/>
      <c r="D15" s="43"/>
      <c r="E15" s="1" t="str">
        <f t="shared" si="1"/>
        <v>/00011900_0000</v>
      </c>
      <c r="F15" s="89"/>
      <c r="G15" s="50" t="e">
        <f t="shared" si="0"/>
        <v>#N/A</v>
      </c>
      <c r="H15" s="50"/>
      <c r="I15" s="50" t="e">
        <f t="shared" si="2"/>
        <v>#N/A</v>
      </c>
      <c r="J15" s="50" t="e">
        <f t="shared" si="3"/>
        <v>#N/A</v>
      </c>
      <c r="K15" s="5" t="e">
        <f>IF(OLM_samenvatting!$D$7="Technische aansluitingen",J15*I15*OLM_samenvatting!$D$6,J15*I15)</f>
        <v>#N/A</v>
      </c>
      <c r="L15" s="92"/>
    </row>
    <row r="16" spans="2:12" ht="13.5" thickBot="1" x14ac:dyDescent="0.25">
      <c r="B16" s="41"/>
      <c r="C16" s="42"/>
      <c r="D16" s="43"/>
      <c r="E16" s="1" t="str">
        <f t="shared" si="1"/>
        <v>/00011900_0000</v>
      </c>
      <c r="F16" s="89"/>
      <c r="G16" s="50" t="e">
        <f t="shared" si="0"/>
        <v>#N/A</v>
      </c>
      <c r="H16" s="50"/>
      <c r="I16" s="50" t="e">
        <f t="shared" si="2"/>
        <v>#N/A</v>
      </c>
      <c r="J16" s="50" t="e">
        <f t="shared" si="3"/>
        <v>#N/A</v>
      </c>
      <c r="K16" s="5" t="e">
        <f>IF(OLM_samenvatting!$D$7="Technische aansluitingen",J16*I16*OLM_samenvatting!$D$6,J16*I16)</f>
        <v>#N/A</v>
      </c>
      <c r="L16" s="92"/>
    </row>
    <row r="17" spans="2:12" ht="13.5" thickBot="1" x14ac:dyDescent="0.25">
      <c r="B17" s="41"/>
      <c r="C17" s="42"/>
      <c r="D17" s="43"/>
      <c r="E17" s="1" t="str">
        <f t="shared" si="1"/>
        <v>/00011900_0000</v>
      </c>
      <c r="F17" s="89"/>
      <c r="G17" s="50" t="e">
        <f t="shared" si="0"/>
        <v>#N/A</v>
      </c>
      <c r="H17" s="50"/>
      <c r="I17" s="50" t="e">
        <f t="shared" si="2"/>
        <v>#N/A</v>
      </c>
      <c r="J17" s="50" t="e">
        <f t="shared" si="3"/>
        <v>#N/A</v>
      </c>
      <c r="K17" s="5" t="e">
        <f>IF(OLM_samenvatting!$D$7="Technische aansluitingen",J17*I17*OLM_samenvatting!$D$6,J17*I17)</f>
        <v>#N/A</v>
      </c>
      <c r="L17" s="92"/>
    </row>
    <row r="18" spans="2:12" ht="13.5" thickBot="1" x14ac:dyDescent="0.25">
      <c r="B18" s="41"/>
      <c r="C18" s="42"/>
      <c r="D18" s="43"/>
      <c r="E18" s="1" t="str">
        <f>CONCATENATE(B18,"/",TEXT(C18,"ddmmjjjj"),"_",TEXT(D18,"uumm"))</f>
        <v>/00011900_0000</v>
      </c>
      <c r="F18" s="89"/>
      <c r="G18" s="50" t="e">
        <f t="shared" si="0"/>
        <v>#N/A</v>
      </c>
      <c r="H18" s="50"/>
      <c r="I18" s="50" t="e">
        <f t="shared" si="2"/>
        <v>#N/A</v>
      </c>
      <c r="J18" s="50" t="e">
        <f t="shared" si="3"/>
        <v>#N/A</v>
      </c>
      <c r="K18" s="5" t="e">
        <f>IF(OLM_samenvatting!$D$7="Technische aansluitingen",J18*I18*OLM_samenvatting!$D$6,J18*I18)</f>
        <v>#N/A</v>
      </c>
      <c r="L18" s="92"/>
    </row>
    <row r="19" spans="2:12" ht="13.5" thickBot="1" x14ac:dyDescent="0.25">
      <c r="B19" s="41"/>
      <c r="C19" s="42"/>
      <c r="D19" s="43"/>
      <c r="E19" s="1" t="str">
        <f>CONCATENATE(B19,"/",TEXT(C19,"ddmmjjjj"),"_",TEXT(D19,"uumm"))</f>
        <v>/00011900_0000</v>
      </c>
      <c r="F19" s="89"/>
      <c r="G19" s="50" t="e">
        <f t="shared" si="0"/>
        <v>#N/A</v>
      </c>
      <c r="H19" s="50"/>
      <c r="I19" s="50" t="e">
        <f t="shared" si="2"/>
        <v>#N/A</v>
      </c>
      <c r="J19" s="50" t="e">
        <f t="shared" si="3"/>
        <v>#N/A</v>
      </c>
      <c r="K19" s="5" t="e">
        <f>IF(OLM_samenvatting!$D$7="Technische aansluitingen",J19*I19*OLM_samenvatting!$D$6,J19*I19)</f>
        <v>#N/A</v>
      </c>
      <c r="L19" s="92"/>
    </row>
    <row r="20" spans="2:12" ht="13.5" thickBot="1" x14ac:dyDescent="0.25">
      <c r="B20" s="41"/>
      <c r="C20" s="42"/>
      <c r="D20" s="43"/>
      <c r="E20" s="1" t="str">
        <f>CONCATENATE(B20,"/",TEXT(C20,"ddmmjjjj"),"_",TEXT(D20,"uumm"))</f>
        <v>/00011900_0000</v>
      </c>
      <c r="F20" s="89"/>
      <c r="G20" s="50" t="e">
        <f t="shared" si="0"/>
        <v>#N/A</v>
      </c>
      <c r="H20" s="50"/>
      <c r="I20" s="50" t="e">
        <f t="shared" si="2"/>
        <v>#N/A</v>
      </c>
      <c r="J20" s="50" t="e">
        <f t="shared" si="3"/>
        <v>#N/A</v>
      </c>
      <c r="K20" s="5" t="e">
        <f>IF(OLM_samenvatting!$D$7="Technische aansluitingen",J20*I20*OLM_samenvatting!$D$6,J20*I20)</f>
        <v>#N/A</v>
      </c>
      <c r="L20" s="92"/>
    </row>
    <row r="21" spans="2:12" ht="13.5" thickBot="1" x14ac:dyDescent="0.25">
      <c r="B21" s="41"/>
      <c r="C21" s="42"/>
      <c r="D21" s="43"/>
      <c r="E21" s="1" t="str">
        <f>CONCATENATE(B21,"/",TEXT(C21,"ddmmjjjj"),"_",TEXT(D21,"uumm"))</f>
        <v>/00011900_0000</v>
      </c>
      <c r="F21" s="89"/>
      <c r="G21" s="50" t="e">
        <f t="shared" si="0"/>
        <v>#N/A</v>
      </c>
      <c r="H21" s="50"/>
      <c r="I21" s="50" t="e">
        <f t="shared" si="2"/>
        <v>#N/A</v>
      </c>
      <c r="J21" s="50" t="e">
        <f t="shared" si="3"/>
        <v>#N/A</v>
      </c>
      <c r="K21" s="5" t="e">
        <f>IF(OLM_samenvatting!$D$7="Technische aansluitingen",J21*I21*OLM_samenvatting!$D$6,J21*I21)</f>
        <v>#N/A</v>
      </c>
      <c r="L21" s="92"/>
    </row>
    <row r="22" spans="2:12" ht="13.5" thickBot="1" x14ac:dyDescent="0.25">
      <c r="B22" s="41"/>
      <c r="C22" s="42"/>
      <c r="D22" s="43"/>
      <c r="E22" s="1" t="str">
        <f t="shared" si="1"/>
        <v>/00011900_0000</v>
      </c>
      <c r="F22" s="89"/>
      <c r="G22" s="50" t="e">
        <f t="shared" si="0"/>
        <v>#N/A</v>
      </c>
      <c r="H22" s="50"/>
      <c r="I22" s="50" t="e">
        <f t="shared" si="2"/>
        <v>#N/A</v>
      </c>
      <c r="J22" s="50" t="e">
        <f t="shared" si="3"/>
        <v>#N/A</v>
      </c>
      <c r="K22" s="5" t="e">
        <f>IF(OLM_samenvatting!$D$7="Technische aansluitingen",J22*I22*OLM_samenvatting!$D$6,J22*I22)</f>
        <v>#N/A</v>
      </c>
      <c r="L22" s="92"/>
    </row>
    <row r="23" spans="2:12" ht="13.5" thickBot="1" x14ac:dyDescent="0.25">
      <c r="B23" s="41"/>
      <c r="C23" s="42"/>
      <c r="D23" s="43"/>
      <c r="E23" s="1" t="str">
        <f t="shared" si="1"/>
        <v>/00011900_0000</v>
      </c>
      <c r="F23" s="89"/>
      <c r="G23" s="50" t="e">
        <f t="shared" si="0"/>
        <v>#N/A</v>
      </c>
      <c r="H23" s="50"/>
      <c r="I23" s="50" t="e">
        <f t="shared" si="2"/>
        <v>#N/A</v>
      </c>
      <c r="J23" s="50" t="e">
        <f t="shared" si="3"/>
        <v>#N/A</v>
      </c>
      <c r="K23" s="5" t="e">
        <f>IF(OLM_samenvatting!$D$7="Technische aansluitingen",J23*I23*OLM_samenvatting!$D$6,J23*I23)</f>
        <v>#N/A</v>
      </c>
      <c r="L23" s="92"/>
    </row>
    <row r="24" spans="2:12" ht="13.5" thickBot="1" x14ac:dyDescent="0.25">
      <c r="B24" s="41"/>
      <c r="C24" s="42"/>
      <c r="D24" s="43"/>
      <c r="E24" s="1" t="str">
        <f t="shared" si="1"/>
        <v>/00011900_0000</v>
      </c>
      <c r="F24" s="89"/>
      <c r="G24" s="50" t="e">
        <f t="shared" si="0"/>
        <v>#N/A</v>
      </c>
      <c r="H24" s="50"/>
      <c r="I24" s="50" t="e">
        <f t="shared" si="2"/>
        <v>#N/A</v>
      </c>
      <c r="J24" s="50" t="e">
        <f t="shared" si="3"/>
        <v>#N/A</v>
      </c>
      <c r="K24" s="5" t="e">
        <f>IF(OLM_samenvatting!$D$7="Technische aansluitingen",J24*I24*OLM_samenvatting!$D$6,J24*I24)</f>
        <v>#N/A</v>
      </c>
      <c r="L24" s="92"/>
    </row>
    <row r="25" spans="2:12" ht="13.5" thickBot="1" x14ac:dyDescent="0.25">
      <c r="B25" s="41"/>
      <c r="C25" s="42"/>
      <c r="D25" s="43"/>
      <c r="E25" s="1" t="str">
        <f t="shared" si="1"/>
        <v>/00011900_0000</v>
      </c>
      <c r="F25" s="89"/>
      <c r="G25" s="50" t="e">
        <f t="shared" si="0"/>
        <v>#N/A</v>
      </c>
      <c r="H25" s="50"/>
      <c r="I25" s="50" t="e">
        <f t="shared" si="2"/>
        <v>#N/A</v>
      </c>
      <c r="J25" s="50" t="e">
        <f t="shared" si="3"/>
        <v>#N/A</v>
      </c>
      <c r="K25" s="5" t="e">
        <f>IF(OLM_samenvatting!$D$7="Technische aansluitingen",J25*I25*OLM_samenvatting!$D$6,J25*I25)</f>
        <v>#N/A</v>
      </c>
      <c r="L25" s="92"/>
    </row>
    <row r="26" spans="2:12" ht="13.5" thickBot="1" x14ac:dyDescent="0.25">
      <c r="B26" s="41"/>
      <c r="C26" s="42"/>
      <c r="D26" s="43"/>
      <c r="E26" s="1" t="str">
        <f t="shared" si="1"/>
        <v>/00011900_0000</v>
      </c>
      <c r="F26" s="89"/>
      <c r="G26" s="50" t="e">
        <f t="shared" si="0"/>
        <v>#N/A</v>
      </c>
      <c r="H26" s="50"/>
      <c r="I26" s="50" t="e">
        <f t="shared" si="2"/>
        <v>#N/A</v>
      </c>
      <c r="J26" s="50" t="e">
        <f t="shared" si="3"/>
        <v>#N/A</v>
      </c>
      <c r="K26" s="5" t="e">
        <f>IF(OLM_samenvatting!$D$7="Technische aansluitingen",J26*I26*OLM_samenvatting!$D$6,J26*I26)</f>
        <v>#N/A</v>
      </c>
      <c r="L26" s="92"/>
    </row>
    <row r="27" spans="2:12" ht="13.5" thickBot="1" x14ac:dyDescent="0.25">
      <c r="B27" s="41"/>
      <c r="C27" s="42"/>
      <c r="D27" s="43"/>
      <c r="E27" s="1" t="str">
        <f>CONCATENATE(B27,"/",TEXT(C27,"ddmmjjjj"),"_",TEXT(D27,"uumm"))</f>
        <v>/00011900_0000</v>
      </c>
      <c r="F27" s="89"/>
      <c r="G27" s="50" t="e">
        <f t="shared" si="0"/>
        <v>#N/A</v>
      </c>
      <c r="H27" s="50"/>
      <c r="I27" s="50" t="e">
        <f t="shared" si="2"/>
        <v>#N/A</v>
      </c>
      <c r="J27" s="50" t="e">
        <f t="shared" si="3"/>
        <v>#N/A</v>
      </c>
      <c r="K27" s="5" t="e">
        <f>IF(OLM_samenvatting!$D$7="Technische aansluitingen",J27*I27*OLM_samenvatting!$D$6,J27*I27)</f>
        <v>#N/A</v>
      </c>
      <c r="L27" s="92"/>
    </row>
    <row r="28" spans="2:12" ht="13.5" thickBot="1" x14ac:dyDescent="0.25">
      <c r="B28" s="41"/>
      <c r="C28" s="42"/>
      <c r="D28" s="43"/>
      <c r="E28" s="1" t="str">
        <f>CONCATENATE(B28,"/",TEXT(C28,"ddmmjjjj"),"_",TEXT(D28,"uumm"))</f>
        <v>/00011900_0000</v>
      </c>
      <c r="F28" s="89"/>
      <c r="G28" s="50" t="e">
        <f t="shared" si="0"/>
        <v>#N/A</v>
      </c>
      <c r="H28" s="50"/>
      <c r="I28" s="50" t="e">
        <f t="shared" si="2"/>
        <v>#N/A</v>
      </c>
      <c r="J28" s="50" t="e">
        <f t="shared" si="3"/>
        <v>#N/A</v>
      </c>
      <c r="K28" s="5" t="e">
        <f>IF(OLM_samenvatting!$D$7="Technische aansluitingen",J28*I28*OLM_samenvatting!$D$6,J28*I28)</f>
        <v>#N/A</v>
      </c>
      <c r="L28" s="92"/>
    </row>
    <row r="29" spans="2:12" ht="13.5" thickBot="1" x14ac:dyDescent="0.25">
      <c r="B29" s="41"/>
      <c r="C29" s="42"/>
      <c r="D29" s="43"/>
      <c r="E29" s="1" t="str">
        <f>CONCATENATE(B29,"/",TEXT(C29,"ddmmjjjj"),"_",TEXT(D29,"uumm"))</f>
        <v>/00011900_0000</v>
      </c>
      <c r="F29" s="89"/>
      <c r="G29" s="50" t="e">
        <f t="shared" si="0"/>
        <v>#N/A</v>
      </c>
      <c r="H29" s="50"/>
      <c r="I29" s="50" t="e">
        <f>VLOOKUP(F29,wakwa_lookup,3,FALSE)</f>
        <v>#N/A</v>
      </c>
      <c r="J29" s="50" t="e">
        <f>VLOOKUP(F29,wakwa_lookup,4,FALSE)</f>
        <v>#N/A</v>
      </c>
      <c r="K29" s="5" t="e">
        <f>IF(OLM_samenvatting!$D$7="Technische aansluitingen",J29*I29*OLM_samenvatting!$D$6,J29*I29)</f>
        <v>#N/A</v>
      </c>
      <c r="L29" s="92"/>
    </row>
    <row r="30" spans="2:12" ht="13.5" thickBot="1" x14ac:dyDescent="0.25">
      <c r="B30" s="41"/>
      <c r="C30" s="42"/>
      <c r="D30" s="43"/>
      <c r="E30" s="1" t="str">
        <f>CONCATENATE(B30,"/",TEXT(C30,"ddmmjjjj"),"_",TEXT(D30,"uumm"))</f>
        <v>/00011900_0000</v>
      </c>
      <c r="F30" s="89"/>
      <c r="G30" s="50" t="e">
        <f t="shared" ref="G30" si="4">VLOOKUP(F30,wakwa_lookup,2,FALSE)</f>
        <v>#N/A</v>
      </c>
      <c r="H30" s="50"/>
      <c r="I30" s="50" t="e">
        <f>VLOOKUP(F30,wakwa_lookup,3,FALSE)</f>
        <v>#N/A</v>
      </c>
      <c r="J30" s="50" t="e">
        <f>VLOOKUP(F30,wakwa_lookup,4,FALSE)</f>
        <v>#N/A</v>
      </c>
      <c r="K30" s="5" t="e">
        <f>IF(OLM_samenvatting!$D$7="Technische aansluitingen",J30*I30*OLM_samenvatting!$D$6,J30*I30)</f>
        <v>#N/A</v>
      </c>
      <c r="L30" s="92"/>
    </row>
    <row r="31" spans="2:12" ht="13.5" thickBot="1" x14ac:dyDescent="0.25">
      <c r="B31" s="44"/>
      <c r="C31" s="45"/>
      <c r="D31" s="46"/>
      <c r="E31" s="6" t="str">
        <f>CONCATENATE(B31,"/",TEXT(C31,"ddmmjjjj"),"_",TEXT(D31,"uumm"))</f>
        <v>/00011900_0000</v>
      </c>
      <c r="F31" s="90"/>
      <c r="G31" s="51" t="e">
        <f>VLOOKUP(F31,wakwa_lookup,2,FALSE)</f>
        <v>#N/A</v>
      </c>
      <c r="H31" s="51"/>
      <c r="I31" s="51"/>
      <c r="J31" s="51"/>
      <c r="K31" s="5"/>
      <c r="L31" s="93"/>
    </row>
  </sheetData>
  <sheetProtection sheet="1" objects="1" scenarios="1" selectLockedCells="1"/>
  <phoneticPr fontId="3" type="noConversion"/>
  <dataValidations count="7">
    <dataValidation type="list" allowBlank="1" showInputMessage="1" showErrorMessage="1" sqref="G6:G31" xr:uid="{00000000-0002-0000-0600-000000000000}">
      <formula1>gepland_ongepland</formula1>
    </dataValidation>
    <dataValidation type="decimal" operator="greaterThanOrEqual" allowBlank="1" showInputMessage="1" showErrorMessage="1" promptTitle="# getroffen verbruiksadressen" prompt="getal &gt; 0" sqref="I6:I31" xr:uid="{00000000-0002-0000-0600-000001000000}">
      <formula1>0</formula1>
    </dataValidation>
    <dataValidation type="decimal" operator="greaterThanOrEqual" allowBlank="1" showInputMessage="1" showErrorMessage="1" promptTitle="duur van de ondermaatse levering" prompt="getal &gt; 0" sqref="J6:J31" xr:uid="{00000000-0002-0000-0600-000002000000}">
      <formula1>0</formula1>
    </dataValidation>
    <dataValidation allowBlank="1" showInputMessage="1" showErrorMessage="1" promptTitle="locatie" prompt="naam van de locatie" sqref="B6:B31" xr:uid="{00000000-0002-0000-0600-000003000000}"/>
    <dataValidation type="date" operator="greaterThanOrEqual" allowBlank="1" showInputMessage="1" showErrorMessage="1" error="datum moet groter dan 1-1-2005 zijn" promptTitle="datum" prompt="startdatum van de ondermaatse levering" sqref="C6:C31" xr:uid="{00000000-0002-0000-0600-000004000000}">
      <formula1>38353</formula1>
    </dataValidation>
    <dataValidation type="time" allowBlank="1" showInputMessage="1" showErrorMessage="1" error="tijd moet tussen 0:00:00 en 23:59:59 zijn" promptTitle="tijd" prompt="starttijd van de ondermaatse levering" sqref="D6:D31" xr:uid="{00000000-0002-0000-0600-000005000000}">
      <formula1>0</formula1>
      <formula2>0.999988425925926</formula2>
    </dataValidation>
    <dataValidation type="list" allowBlank="1" showInputMessage="1" showErrorMessage="1" promptTitle="aard onderbreking" prompt="kies uit lijst" sqref="F6:F31" xr:uid="{00000000-0002-0000-0600-000006000000}">
      <formula1>waterkwaliteit</formula1>
    </dataValidation>
  </dataValidations>
  <pageMargins left="0.75" right="0.75" top="1" bottom="1" header="0.5" footer="0.5"/>
  <pageSetup paperSize="9" scale="75" orientation="landscape" r:id="rId1"/>
  <headerFooter alignWithMargins="0"/>
  <drawing r:id="rId2"/>
  <legacyDrawing r:id="rId3"/>
  <controls>
    <mc:AlternateContent xmlns:mc="http://schemas.openxmlformats.org/markup-compatibility/2006">
      <mc:Choice Requires="x14">
        <control shapeId="5121" r:id="rId4" name="CommandButton1">
          <controlPr defaultSize="0" autoLine="0" r:id="rId5">
            <anchor moveWithCells="1">
              <from>
                <xdr:col>0</xdr:col>
                <xdr:colOff>66675</xdr:colOff>
                <xdr:row>1</xdr:row>
                <xdr:rowOff>114300</xdr:rowOff>
              </from>
              <to>
                <xdr:col>2</xdr:col>
                <xdr:colOff>95250</xdr:colOff>
                <xdr:row>3</xdr:row>
                <xdr:rowOff>95250</xdr:rowOff>
              </to>
            </anchor>
          </controlPr>
        </control>
      </mc:Choice>
      <mc:Fallback>
        <control shapeId="5121" r:id="rId4" name="CommandButton1"/>
      </mc:Fallback>
    </mc:AlternateContent>
    <mc:AlternateContent xmlns:mc="http://schemas.openxmlformats.org/markup-compatibility/2006">
      <mc:Choice Requires="x14">
        <control shapeId="5122" r:id="rId6" name="CommandButton2">
          <controlPr defaultSize="0" autoLine="0" r:id="rId7">
            <anchor moveWithCells="1">
              <from>
                <xdr:col>6</xdr:col>
                <xdr:colOff>9525</xdr:colOff>
                <xdr:row>1</xdr:row>
                <xdr:rowOff>57150</xdr:rowOff>
              </from>
              <to>
                <xdr:col>6</xdr:col>
                <xdr:colOff>1000125</xdr:colOff>
                <xdr:row>3</xdr:row>
                <xdr:rowOff>76200</xdr:rowOff>
              </to>
            </anchor>
          </controlPr>
        </control>
      </mc:Choice>
      <mc:Fallback>
        <control shapeId="5122" r:id="rId6" name="CommandButton2"/>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indexed="13"/>
    <pageSetUpPr fitToPage="1"/>
  </sheetPr>
  <dimension ref="B1:M43"/>
  <sheetViews>
    <sheetView showGridLines="0" showRowColHeaders="0" workbookViewId="0">
      <selection activeCell="G8" sqref="G8"/>
    </sheetView>
  </sheetViews>
  <sheetFormatPr defaultRowHeight="12.75" x14ac:dyDescent="0.2"/>
  <cols>
    <col min="1" max="1" width="3.5703125" customWidth="1"/>
    <col min="2" max="2" width="10.5703125" bestFit="1" customWidth="1"/>
    <col min="3" max="3" width="21" bestFit="1" customWidth="1"/>
    <col min="4" max="4" width="16.85546875" bestFit="1" customWidth="1"/>
    <col min="5" max="5" width="18.85546875" bestFit="1" customWidth="1"/>
    <col min="6" max="6" width="10.5703125" customWidth="1"/>
    <col min="7" max="7" width="12.5703125" bestFit="1" customWidth="1"/>
    <col min="8" max="8" width="14" bestFit="1" customWidth="1"/>
    <col min="9" max="9" width="9" bestFit="1" customWidth="1"/>
    <col min="10" max="10" width="9" customWidth="1"/>
    <col min="11" max="11" width="7.42578125" bestFit="1" customWidth="1"/>
    <col min="12" max="12" width="22.5703125" customWidth="1"/>
    <col min="13" max="13" width="7.85546875" bestFit="1" customWidth="1"/>
  </cols>
  <sheetData>
    <row r="1" spans="2:13" ht="13.5" thickBot="1" x14ac:dyDescent="0.25">
      <c r="C1" s="17" t="s">
        <v>8</v>
      </c>
      <c r="D1" s="10"/>
    </row>
    <row r="2" spans="2:13" ht="13.5" thickBot="1" x14ac:dyDescent="0.25">
      <c r="C2" s="180" t="s">
        <v>118</v>
      </c>
      <c r="D2" s="18">
        <v>0</v>
      </c>
      <c r="E2" s="94" t="s">
        <v>132</v>
      </c>
    </row>
    <row r="3" spans="2:13" ht="13.5" thickBot="1" x14ac:dyDescent="0.25">
      <c r="C3" s="180" t="s">
        <v>122</v>
      </c>
      <c r="D3" s="188">
        <v>2021</v>
      </c>
      <c r="E3" s="94"/>
    </row>
    <row r="4" spans="2:13" ht="13.5" thickBot="1" x14ac:dyDescent="0.25">
      <c r="C4" s="3" t="s">
        <v>82</v>
      </c>
      <c r="D4" s="216">
        <f>VLOOKUP($D$3,Overzichtslijsten!$B$51:$C$66,2,FALSE)</f>
        <v>365</v>
      </c>
    </row>
    <row r="5" spans="2:13" ht="13.5" thickBot="1" x14ac:dyDescent="0.25">
      <c r="C5" s="180" t="s">
        <v>114</v>
      </c>
      <c r="D5" s="18">
        <v>0</v>
      </c>
      <c r="E5" s="94" t="s">
        <v>132</v>
      </c>
    </row>
    <row r="6" spans="2:13" ht="13.5" thickBot="1" x14ac:dyDescent="0.25">
      <c r="C6" s="180" t="s">
        <v>115</v>
      </c>
      <c r="D6" s="242" t="e">
        <f>D2/D5</f>
        <v>#DIV/0!</v>
      </c>
    </row>
    <row r="7" spans="2:13" ht="13.5" thickBot="1" x14ac:dyDescent="0.25">
      <c r="C7" s="3" t="s">
        <v>113</v>
      </c>
      <c r="D7" s="217" t="s">
        <v>112</v>
      </c>
    </row>
    <row r="8" spans="2:13" ht="13.5" thickBot="1" x14ac:dyDescent="0.25"/>
    <row r="9" spans="2:13" ht="13.5" thickTop="1" x14ac:dyDescent="0.2">
      <c r="B9" s="270" t="s">
        <v>35</v>
      </c>
      <c r="C9" s="271"/>
      <c r="D9" s="300" t="s">
        <v>80</v>
      </c>
      <c r="E9" s="172"/>
      <c r="F9" s="172"/>
      <c r="G9" s="66"/>
      <c r="H9" s="66"/>
      <c r="I9" s="298"/>
      <c r="J9" s="66"/>
      <c r="K9" s="302" t="s">
        <v>13</v>
      </c>
      <c r="L9" s="283" t="s">
        <v>119</v>
      </c>
      <c r="M9" s="67"/>
    </row>
    <row r="10" spans="2:13" ht="13.5" thickBot="1" x14ac:dyDescent="0.25">
      <c r="B10" s="272"/>
      <c r="C10" s="273"/>
      <c r="D10" s="301"/>
      <c r="E10" s="170"/>
      <c r="F10" s="170"/>
      <c r="G10" s="53"/>
      <c r="H10" s="53"/>
      <c r="I10" s="299"/>
      <c r="J10" s="28"/>
      <c r="K10" s="291"/>
      <c r="L10" s="284"/>
      <c r="M10" s="68"/>
    </row>
    <row r="11" spans="2:13" x14ac:dyDescent="0.2">
      <c r="B11" s="279" t="s">
        <v>25</v>
      </c>
      <c r="C11" s="139" t="s">
        <v>27</v>
      </c>
      <c r="D11" s="175">
        <f ca="1">SUM(D22:F22)</f>
        <v>0</v>
      </c>
      <c r="E11" s="11"/>
      <c r="F11" s="11"/>
      <c r="G11" s="7"/>
      <c r="H11" s="7"/>
      <c r="I11" s="7"/>
      <c r="J11" s="7"/>
      <c r="K11" s="29" t="e">
        <f ca="1">D11/D$14</f>
        <v>#DIV/0!</v>
      </c>
      <c r="L11" s="30" t="e">
        <f ca="1">TIME(0,0,60*D11/totaal_aantal_klanten*365.25/registratieduur)</f>
        <v>#DIV/0!</v>
      </c>
      <c r="M11" s="68"/>
    </row>
    <row r="12" spans="2:13" x14ac:dyDescent="0.2">
      <c r="B12" s="280"/>
      <c r="C12" s="140" t="s">
        <v>28</v>
      </c>
      <c r="D12" s="176">
        <f ca="1">SUM(D23:F23)</f>
        <v>0</v>
      </c>
      <c r="E12" s="11"/>
      <c r="F12" s="11"/>
      <c r="G12" s="7"/>
      <c r="H12" s="7"/>
      <c r="I12" s="7"/>
      <c r="J12" s="7"/>
      <c r="K12" s="31" t="e">
        <f ca="1">D12/D$14</f>
        <v>#DIV/0!</v>
      </c>
      <c r="L12" s="32" t="e">
        <f ca="1">TIME(0,0,60*D12/totaal_aantal_klanten*365.25/registratieduur)</f>
        <v>#DIV/0!</v>
      </c>
      <c r="M12" s="68"/>
    </row>
    <row r="13" spans="2:13" ht="13.5" thickBot="1" x14ac:dyDescent="0.25">
      <c r="B13" s="281" t="s">
        <v>26</v>
      </c>
      <c r="C13" s="282"/>
      <c r="D13" s="176">
        <f ca="1">SUM(D24:F26)</f>
        <v>0</v>
      </c>
      <c r="E13" s="11"/>
      <c r="F13" s="11"/>
      <c r="G13" s="7"/>
      <c r="H13" s="7"/>
      <c r="I13" s="7"/>
      <c r="J13" s="7"/>
      <c r="K13" s="31" t="e">
        <f ca="1">D13/D$14</f>
        <v>#DIV/0!</v>
      </c>
      <c r="L13" s="32" t="e">
        <f ca="1">TIME(0,0,60*D13/totaal_aantal_klanten*365.25/registratieduur)</f>
        <v>#DIV/0!</v>
      </c>
      <c r="M13" s="68"/>
    </row>
    <row r="14" spans="2:13" ht="13.5" thickBot="1" x14ac:dyDescent="0.25">
      <c r="B14" s="296" t="s">
        <v>76</v>
      </c>
      <c r="C14" s="297"/>
      <c r="D14" s="173">
        <f ca="1">SUM(D11:D13)</f>
        <v>0</v>
      </c>
      <c r="E14" s="11"/>
      <c r="F14" s="11"/>
      <c r="G14" s="7"/>
      <c r="H14" s="7"/>
      <c r="I14" s="7"/>
      <c r="J14" s="7"/>
      <c r="K14" s="33"/>
      <c r="L14" s="34" t="e">
        <f ca="1">TIME(0,0,60*D14/totaal_aantal_klanten*365.25/registratieduur)</f>
        <v>#DIV/0!</v>
      </c>
      <c r="M14" s="68"/>
    </row>
    <row r="15" spans="2:13" x14ac:dyDescent="0.2">
      <c r="B15" s="148"/>
      <c r="C15" s="149"/>
      <c r="D15" s="7"/>
      <c r="E15" s="11"/>
      <c r="F15" s="11"/>
      <c r="G15" s="7"/>
      <c r="H15" s="7"/>
      <c r="I15" s="7"/>
      <c r="J15" s="7"/>
      <c r="K15" s="7"/>
      <c r="L15" s="7"/>
      <c r="M15" s="68"/>
    </row>
    <row r="16" spans="2:13" ht="13.5" thickBot="1" x14ac:dyDescent="0.25">
      <c r="B16" s="294" t="s">
        <v>75</v>
      </c>
      <c r="C16" s="295"/>
      <c r="D16" s="174" t="e">
        <f ca="1">TIME(0,0,60*D14/totaal_aantal_klanten*365.25/registratieduur)</f>
        <v>#DIV/0!</v>
      </c>
      <c r="E16" s="171"/>
      <c r="F16" s="171"/>
      <c r="G16" s="24"/>
      <c r="H16" s="24"/>
      <c r="I16" s="59" t="e">
        <f ca="1">CONCATENATE("benchmark leveringsonderbrekingen is ", TEXT(D16,"uu:mm:ss"))</f>
        <v>#DIV/0!</v>
      </c>
      <c r="L16" s="7"/>
      <c r="M16" s="68"/>
    </row>
    <row r="17" spans="2:13" ht="13.5" thickBot="1" x14ac:dyDescent="0.25">
      <c r="B17" s="69"/>
      <c r="C17" s="70"/>
      <c r="D17" s="70"/>
      <c r="E17" s="70"/>
      <c r="F17" s="70"/>
      <c r="G17" s="70"/>
      <c r="H17" s="70"/>
      <c r="I17" s="70"/>
      <c r="J17" s="70"/>
      <c r="K17" s="70"/>
      <c r="L17" s="70"/>
      <c r="M17" s="71"/>
    </row>
    <row r="18" spans="2:13" ht="13.5" thickTop="1" x14ac:dyDescent="0.2"/>
    <row r="19" spans="2:13" ht="13.5" thickBot="1" x14ac:dyDescent="0.25"/>
    <row r="20" spans="2:13" ht="13.5" thickTop="1" x14ac:dyDescent="0.2">
      <c r="B20" s="274" t="s">
        <v>36</v>
      </c>
      <c r="C20" s="275"/>
      <c r="D20" s="185" t="s">
        <v>55</v>
      </c>
      <c r="E20" s="186"/>
      <c r="F20" s="187"/>
      <c r="G20" s="292" t="s">
        <v>56</v>
      </c>
      <c r="H20" s="293"/>
      <c r="I20" s="288" t="s">
        <v>76</v>
      </c>
      <c r="J20" s="60"/>
      <c r="K20" s="290" t="s">
        <v>13</v>
      </c>
      <c r="L20" s="283" t="s">
        <v>119</v>
      </c>
      <c r="M20" s="61"/>
    </row>
    <row r="21" spans="2:13" ht="26.25" thickBot="1" x14ac:dyDescent="0.25">
      <c r="B21" s="276" t="s">
        <v>36</v>
      </c>
      <c r="C21" s="273"/>
      <c r="D21" s="144" t="s">
        <v>30</v>
      </c>
      <c r="E21" s="145" t="s">
        <v>31</v>
      </c>
      <c r="F21" s="146" t="s">
        <v>123</v>
      </c>
      <c r="G21" s="145" t="s">
        <v>32</v>
      </c>
      <c r="H21" s="147" t="s">
        <v>33</v>
      </c>
      <c r="I21" s="289" t="s">
        <v>12</v>
      </c>
      <c r="J21" s="28"/>
      <c r="K21" s="291" t="s">
        <v>13</v>
      </c>
      <c r="L21" s="284"/>
      <c r="M21" s="62"/>
    </row>
    <row r="22" spans="2:13" x14ac:dyDescent="0.2">
      <c r="B22" s="277" t="s">
        <v>25</v>
      </c>
      <c r="C22" s="141" t="s">
        <v>27</v>
      </c>
      <c r="D22" s="72">
        <f ca="1">SUMIF(INDIRECT(CONCATENATE("oorzaak_",D$21)),$C22,INDIRECT(CONCATENATE("OLM_",D$21)))</f>
        <v>0</v>
      </c>
      <c r="E22" s="73">
        <f ca="1">SUMIF(INDIRECT(CONCATENATE("oorzaak_",E$21)),$C22,INDIRECT(CONCATENATE("OLM_",E$21)))</f>
        <v>0</v>
      </c>
      <c r="F22" s="73">
        <f t="shared" ref="D22:H26" ca="1" si="0">SUMIF(INDIRECT(CONCATENATE("oorzaak_",F$21)),$C22,INDIRECT(CONCATENATE("OLM_",F$21)))</f>
        <v>0</v>
      </c>
      <c r="G22" s="76">
        <f t="shared" ca="1" si="0"/>
        <v>0</v>
      </c>
      <c r="H22" s="77">
        <f t="shared" ca="1" si="0"/>
        <v>0</v>
      </c>
      <c r="I22" s="75">
        <f t="shared" ref="I22:I27" ca="1" si="1">SUM(D22:H22)</f>
        <v>0</v>
      </c>
      <c r="J22" s="7"/>
      <c r="K22" s="29" t="e">
        <f ca="1">I22/I$27</f>
        <v>#DIV/0!</v>
      </c>
      <c r="L22" s="30" t="e">
        <f ca="1">TIME(0,0,60*I22/totaal_aantal_klanten*365.25/registratieduur)</f>
        <v>#DIV/0!</v>
      </c>
      <c r="M22" s="62"/>
    </row>
    <row r="23" spans="2:13" x14ac:dyDescent="0.2">
      <c r="B23" s="278"/>
      <c r="C23" s="142" t="s">
        <v>28</v>
      </c>
      <c r="D23" s="26">
        <f t="shared" ca="1" si="0"/>
        <v>0</v>
      </c>
      <c r="E23" s="1">
        <f t="shared" ca="1" si="0"/>
        <v>0</v>
      </c>
      <c r="F23" s="1">
        <f t="shared" ca="1" si="0"/>
        <v>0</v>
      </c>
      <c r="G23" s="55">
        <f t="shared" ca="1" si="0"/>
        <v>0</v>
      </c>
      <c r="H23" s="78">
        <f t="shared" ca="1" si="0"/>
        <v>0</v>
      </c>
      <c r="I23" s="12">
        <f t="shared" ca="1" si="1"/>
        <v>0</v>
      </c>
      <c r="J23" s="7"/>
      <c r="K23" s="31" t="e">
        <f ca="1">I23/I$27</f>
        <v>#DIV/0!</v>
      </c>
      <c r="L23" s="32" t="e">
        <f t="shared" ref="L23:L27" ca="1" si="2">TIME(0,0,60*I23/totaal_aantal_klanten*365.25/registratieduur)</f>
        <v>#DIV/0!</v>
      </c>
      <c r="M23" s="62"/>
    </row>
    <row r="24" spans="2:13" x14ac:dyDescent="0.2">
      <c r="B24" s="285" t="s">
        <v>26</v>
      </c>
      <c r="C24" s="142" t="s">
        <v>22</v>
      </c>
      <c r="D24" s="26">
        <f ca="1">SUMIF(INDIRECT(CONCATENATE("oorzaak_",D$21)),$C24,INDIRECT(CONCATENATE("OLM_",D$21)))</f>
        <v>0</v>
      </c>
      <c r="E24" s="1">
        <f t="shared" ca="1" si="0"/>
        <v>0</v>
      </c>
      <c r="F24" s="1">
        <f t="shared" ca="1" si="0"/>
        <v>0</v>
      </c>
      <c r="G24" s="55">
        <f t="shared" ca="1" si="0"/>
        <v>0</v>
      </c>
      <c r="H24" s="78">
        <f t="shared" ca="1" si="0"/>
        <v>0</v>
      </c>
      <c r="I24" s="12">
        <f t="shared" ca="1" si="1"/>
        <v>0</v>
      </c>
      <c r="J24" s="7"/>
      <c r="K24" s="31" t="e">
        <f ca="1">I24/I$27</f>
        <v>#DIV/0!</v>
      </c>
      <c r="L24" s="32" t="e">
        <f t="shared" ca="1" si="2"/>
        <v>#DIV/0!</v>
      </c>
      <c r="M24" s="62"/>
    </row>
    <row r="25" spans="2:13" x14ac:dyDescent="0.2">
      <c r="B25" s="286"/>
      <c r="C25" s="142" t="s">
        <v>23</v>
      </c>
      <c r="D25" s="26">
        <f t="shared" ca="1" si="0"/>
        <v>0</v>
      </c>
      <c r="E25" s="1">
        <f t="shared" ca="1" si="0"/>
        <v>0</v>
      </c>
      <c r="F25" s="1">
        <f t="shared" ca="1" si="0"/>
        <v>0</v>
      </c>
      <c r="G25" s="55">
        <f t="shared" ca="1" si="0"/>
        <v>0</v>
      </c>
      <c r="H25" s="78">
        <f t="shared" ca="1" si="0"/>
        <v>0</v>
      </c>
      <c r="I25" s="12">
        <f t="shared" ca="1" si="1"/>
        <v>0</v>
      </c>
      <c r="J25" s="7"/>
      <c r="K25" s="31" t="e">
        <f ca="1">I25/I$27</f>
        <v>#DIV/0!</v>
      </c>
      <c r="L25" s="32" t="e">
        <f t="shared" ca="1" si="2"/>
        <v>#DIV/0!</v>
      </c>
      <c r="M25" s="62"/>
    </row>
    <row r="26" spans="2:13" ht="13.5" thickBot="1" x14ac:dyDescent="0.25">
      <c r="B26" s="287"/>
      <c r="C26" s="143" t="s">
        <v>24</v>
      </c>
      <c r="D26" s="26">
        <f t="shared" ca="1" si="0"/>
        <v>0</v>
      </c>
      <c r="E26" s="1">
        <f t="shared" ca="1" si="0"/>
        <v>0</v>
      </c>
      <c r="F26" s="1">
        <f t="shared" ca="1" si="0"/>
        <v>0</v>
      </c>
      <c r="G26" s="55">
        <f t="shared" ca="1" si="0"/>
        <v>0</v>
      </c>
      <c r="H26" s="78">
        <f t="shared" ca="1" si="0"/>
        <v>0</v>
      </c>
      <c r="I26" s="12">
        <f t="shared" ca="1" si="1"/>
        <v>0</v>
      </c>
      <c r="J26" s="7"/>
      <c r="K26" s="31" t="e">
        <f ca="1">I26/I$27</f>
        <v>#DIV/0!</v>
      </c>
      <c r="L26" s="32" t="e">
        <f t="shared" ca="1" si="2"/>
        <v>#DIV/0!</v>
      </c>
      <c r="M26" s="62"/>
    </row>
    <row r="27" spans="2:13" ht="13.5" thickBot="1" x14ac:dyDescent="0.25">
      <c r="B27" s="268" t="s">
        <v>76</v>
      </c>
      <c r="C27" s="269"/>
      <c r="D27" s="27">
        <f ca="1">SUM(D22:D26)</f>
        <v>0</v>
      </c>
      <c r="E27" s="6">
        <f ca="1">SUM(E22:E26)</f>
        <v>0</v>
      </c>
      <c r="F27" s="6">
        <f ca="1">SUM(F22:F26)</f>
        <v>0</v>
      </c>
      <c r="G27" s="56">
        <f ca="1">SUM(G22:G26)</f>
        <v>0</v>
      </c>
      <c r="H27" s="79">
        <f ca="1">SUM(H22:H26)</f>
        <v>0</v>
      </c>
      <c r="I27" s="13">
        <f t="shared" ca="1" si="1"/>
        <v>0</v>
      </c>
      <c r="J27" s="7"/>
      <c r="K27" s="33"/>
      <c r="L27" s="34" t="e">
        <f t="shared" ca="1" si="2"/>
        <v>#DIV/0!</v>
      </c>
      <c r="M27" s="62"/>
    </row>
    <row r="28" spans="2:13" ht="13.5" thickBot="1" x14ac:dyDescent="0.25">
      <c r="B28" s="150"/>
      <c r="C28" s="117"/>
      <c r="D28" s="7"/>
      <c r="E28" s="7"/>
      <c r="F28" s="7"/>
      <c r="G28" s="11"/>
      <c r="H28" s="11"/>
      <c r="I28" s="7"/>
      <c r="J28" s="7"/>
      <c r="K28" s="7"/>
      <c r="L28" s="7"/>
      <c r="M28" s="62"/>
    </row>
    <row r="29" spans="2:13" x14ac:dyDescent="0.2">
      <c r="B29" s="266" t="s">
        <v>13</v>
      </c>
      <c r="C29" s="267"/>
      <c r="D29" s="151" t="e">
        <f ca="1">D27/$I27</f>
        <v>#DIV/0!</v>
      </c>
      <c r="E29" s="35" t="e">
        <f ca="1">E27/$I27</f>
        <v>#DIV/0!</v>
      </c>
      <c r="F29" s="35" t="e">
        <f ca="1">F27/$I27</f>
        <v>#DIV/0!</v>
      </c>
      <c r="G29" s="57" t="e">
        <f ca="1">G27/$I27</f>
        <v>#DIV/0!</v>
      </c>
      <c r="H29" s="57" t="e">
        <f ca="1">H27/$I27</f>
        <v>#DIV/0!</v>
      </c>
      <c r="I29" s="36"/>
      <c r="J29" s="9"/>
      <c r="K29" s="7"/>
      <c r="L29" s="7"/>
      <c r="M29" s="62"/>
    </row>
    <row r="30" spans="2:13" ht="13.5" thickBot="1" x14ac:dyDescent="0.25">
      <c r="B30" s="266" t="s">
        <v>75</v>
      </c>
      <c r="C30" s="267"/>
      <c r="D30" s="152" t="e">
        <f ca="1">TIME(0,0,60*D27/totaal_aantal_klanten*365.25/registratieduur)</f>
        <v>#DIV/0!</v>
      </c>
      <c r="E30" s="37" t="e">
        <f t="shared" ref="E30:H30" ca="1" si="3">TIME(0,0,60*E27/totaal_aantal_klanten*365.25/registratieduur)</f>
        <v>#DIV/0!</v>
      </c>
      <c r="F30" s="37" t="e">
        <f t="shared" ca="1" si="3"/>
        <v>#DIV/0!</v>
      </c>
      <c r="G30" s="58" t="e">
        <f t="shared" ca="1" si="3"/>
        <v>#DIV/0!</v>
      </c>
      <c r="H30" s="58" t="e">
        <f t="shared" ca="1" si="3"/>
        <v>#DIV/0!</v>
      </c>
      <c r="I30" s="34" t="e">
        <f ca="1">TIME(0,0,60*I27/totaal_aantal_klanten*365.25/registratieduur)</f>
        <v>#DIV/0!</v>
      </c>
      <c r="J30" s="15"/>
      <c r="K30" s="59" t="e">
        <f ca="1">CONCATENATE("totale OLM is ", TEXT(I30,"uu:mm:ss"))</f>
        <v>#DIV/0!</v>
      </c>
      <c r="L30" s="7"/>
      <c r="M30" s="62"/>
    </row>
    <row r="31" spans="2:13" ht="13.5" thickBot="1" x14ac:dyDescent="0.25">
      <c r="B31" s="63"/>
      <c r="C31" s="64"/>
      <c r="D31" s="64"/>
      <c r="E31" s="64"/>
      <c r="F31" s="64"/>
      <c r="G31" s="64"/>
      <c r="H31" s="64"/>
      <c r="I31" s="64"/>
      <c r="J31" s="64"/>
      <c r="K31" s="64"/>
      <c r="L31" s="64"/>
      <c r="M31" s="65"/>
    </row>
    <row r="32" spans="2:13" ht="13.5" thickTop="1" x14ac:dyDescent="0.2">
      <c r="C32" s="28"/>
      <c r="D32" s="24"/>
      <c r="E32" s="7"/>
    </row>
    <row r="33" spans="3:11" x14ac:dyDescent="0.2">
      <c r="C33" s="52"/>
      <c r="D33" s="7"/>
      <c r="E33" s="7"/>
    </row>
    <row r="35" spans="3:11" x14ac:dyDescent="0.2">
      <c r="D35" s="24"/>
    </row>
    <row r="41" spans="3:11" x14ac:dyDescent="0.2">
      <c r="H41" s="3"/>
    </row>
    <row r="43" spans="3:11" x14ac:dyDescent="0.2">
      <c r="G43" s="7"/>
      <c r="H43" s="8"/>
      <c r="I43" s="9"/>
      <c r="J43" s="9"/>
      <c r="K43" s="7"/>
    </row>
  </sheetData>
  <sheetProtection selectLockedCells="1"/>
  <mergeCells count="19">
    <mergeCell ref="L9:L10"/>
    <mergeCell ref="B24:B26"/>
    <mergeCell ref="I20:I21"/>
    <mergeCell ref="K20:K21"/>
    <mergeCell ref="L20:L21"/>
    <mergeCell ref="G20:H20"/>
    <mergeCell ref="B16:C16"/>
    <mergeCell ref="B14:C14"/>
    <mergeCell ref="I9:I10"/>
    <mergeCell ref="D9:D10"/>
    <mergeCell ref="K9:K10"/>
    <mergeCell ref="B29:C29"/>
    <mergeCell ref="B30:C30"/>
    <mergeCell ref="B27:C27"/>
    <mergeCell ref="B9:C10"/>
    <mergeCell ref="B20:C21"/>
    <mergeCell ref="B22:B23"/>
    <mergeCell ref="B11:B12"/>
    <mergeCell ref="B13:C13"/>
  </mergeCells>
  <phoneticPr fontId="3" type="noConversion"/>
  <pageMargins left="0.75" right="0.75" top="1" bottom="1" header="0.5" footer="0.5"/>
  <pageSetup paperSize="9" scale="79"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Overzichtslijsten!$B$48:$B$49</xm:f>
          </x14:formula1>
          <xm:sqref>J5:J7 D7</xm:sqref>
        </x14:dataValidation>
        <x14:dataValidation type="list" allowBlank="1" showInputMessage="1" showErrorMessage="1" xr:uid="{00000000-0002-0000-0700-000002000000}">
          <x14:formula1>
            <xm:f>Overzichtslijsten!$B$51:$B$66</xm:f>
          </x14:formula1>
          <xm:sqref>D3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 Document" ma:contentTypeID="0x01010055E4CE58CEBADA4682A4963625E6AB62007B60099EF0868540BDBDD9B9DFC7BB5B" ma:contentTypeVersion="9" ma:contentTypeDescription="" ma:contentTypeScope="" ma:versionID="078f2316e97dacda0e94fe57b7ce1faa">
  <xsd:schema xmlns:xsd="http://www.w3.org/2001/XMLSchema" xmlns:p="http://schemas.microsoft.com/office/2006/metadata/properties" xmlns:ns2="7db7362a-883d-4bb8-97e7-0220d06a5ded" targetNamespace="http://schemas.microsoft.com/office/2006/metadata/properties" ma:root="true" ma:fieldsID="993c5337e02f180f8a42ef24925560e0" ns2:_="">
    <xsd:import namespace="7db7362a-883d-4bb8-97e7-0220d06a5ded"/>
    <xsd:element name="properties">
      <xsd:complexType>
        <xsd:sequence>
          <xsd:element name="documentManagement">
            <xsd:complexType>
              <xsd:all>
                <xsd:element ref="ns2:Interne_x0020_Bron" minOccurs="0"/>
                <xsd:element ref="ns2:Publicatie_x0020_Datum" minOccurs="0"/>
                <xsd:element ref="ns2:Document_x0020_ID" minOccurs="0"/>
                <xsd:element ref="ns2:Relatie_x0020_ID" minOccurs="0"/>
                <xsd:element ref="ns2:Omschrijving" minOccurs="0"/>
                <xsd:element ref="ns2:Verloopt_x0020_Op" minOccurs="0"/>
                <xsd:element ref="ns2:DocumentArchiefOptie" minOccurs="0"/>
                <xsd:element ref="ns2:Periode" minOccurs="0"/>
              </xsd:all>
            </xsd:complexType>
          </xsd:element>
        </xsd:sequence>
      </xsd:complexType>
    </xsd:element>
  </xsd:schema>
  <xsd:schema xmlns:xsd="http://www.w3.org/2001/XMLSchema" xmlns:dms="http://schemas.microsoft.com/office/2006/documentManagement/types" targetNamespace="7db7362a-883d-4bb8-97e7-0220d06a5ded" elementFormDefault="qualified">
    <xsd:import namespace="http://schemas.microsoft.com/office/2006/documentManagement/types"/>
    <xsd:element name="Interne_x0020_Bron" ma:index="8" nillable="true" ma:displayName="Interne Bron" ma:default="Vewin" ma:internalName="Interne_x0020_Bron">
      <xsd:simpleType>
        <xsd:restriction base="dms:Text">
          <xsd:maxLength value="255"/>
        </xsd:restriction>
      </xsd:simpleType>
    </xsd:element>
    <xsd:element name="Publicatie_x0020_Datum" ma:index="10" nillable="true" ma:displayName="Publicatie Datum" ma:default="[today]" ma:format="DateOnly" ma:internalName="Publicatie_x0020_Datum">
      <xsd:simpleType>
        <xsd:restriction base="dms:DateTime"/>
      </xsd:simpleType>
    </xsd:element>
    <xsd:element name="Document_x0020_ID" ma:index="11" nillable="true" ma:displayName="Document ID" ma:internalName="Document_x0020_ID">
      <xsd:simpleType>
        <xsd:restriction base="dms:Text">
          <xsd:maxLength value="255"/>
        </xsd:restriction>
      </xsd:simpleType>
    </xsd:element>
    <xsd:element name="Relatie_x0020_ID" ma:index="12" nillable="true" ma:displayName="Relatie ID" ma:internalName="Relatie_x0020_ID">
      <xsd:simpleType>
        <xsd:restriction base="dms:Text">
          <xsd:maxLength value="255"/>
        </xsd:restriction>
      </xsd:simpleType>
    </xsd:element>
    <xsd:element name="Omschrijving" ma:index="13" nillable="true" ma:displayName="Omschrijving" ma:internalName="Omschrijving">
      <xsd:simpleType>
        <xsd:restriction base="dms:Note"/>
      </xsd:simpleType>
    </xsd:element>
    <xsd:element name="Verloopt_x0020_Op" ma:index="14" nillable="true" ma:displayName="Verloopt Op" ma:format="DateOnly" ma:internalName="Verloopt_x0020_Op">
      <xsd:simpleType>
        <xsd:restriction base="dms:DateTime"/>
      </xsd:simpleType>
    </xsd:element>
    <xsd:element name="DocumentArchiefOptie" ma:index="21" nillable="true" ma:displayName="DocumentArchiefOptie" ma:default="Handmatig" ma:format="RadioButtons" ma:internalName="DocumentArchiefOptie">
      <xsd:simpleType>
        <xsd:restriction base="dms:Choice">
          <xsd:enumeration value="Handmatig"/>
          <xsd:enumeration value="Periodiek"/>
        </xsd:restriction>
      </xsd:simpleType>
    </xsd:element>
    <xsd:element name="Periode" ma:index="24" nillable="true" ma:displayName="Periode" ma:internalName="Period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eur"/>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ID xmlns="7db7362a-883d-4bb8-97e7-0220d06a5ded" xsi:nil="true"/>
    <DocumentArchiefOptie xmlns="7db7362a-883d-4bb8-97e7-0220d06a5ded">Handmatig</DocumentArchiefOptie>
    <Publicatie_x0020_Datum xmlns="7db7362a-883d-4bb8-97e7-0220d06a5ded">2011-11-29T09:18:23+00:00</Publicatie_x0020_Datum>
    <Periode xmlns="7db7362a-883d-4bb8-97e7-0220d06a5ded" xsi:nil="true"/>
    <Omschrijving xmlns="7db7362a-883d-4bb8-97e7-0220d06a5ded" xsi:nil="true"/>
    <Relatie_x0020_ID xmlns="7db7362a-883d-4bb8-97e7-0220d06a5ded" xsi:nil="true"/>
    <Interne_x0020_Bron xmlns="7db7362a-883d-4bb8-97e7-0220d06a5ded">Vewin</Interne_x0020_Bron>
    <Verloopt_x0020_Op xmlns="7db7362a-883d-4bb8-97e7-0220d06a5de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029080-18C4-4FC2-BBC2-25AC52C240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b7362a-883d-4bb8-97e7-0220d06a5de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CDA35C-5C7E-471B-8723-EE6DBB876157}">
  <ds:schemaRefs>
    <ds:schemaRef ds:uri="http://schemas.microsoft.com/office/2006/documentManagement/types"/>
    <ds:schemaRef ds:uri="http://purl.org/dc/elements/1.1/"/>
    <ds:schemaRef ds:uri="http://schemas.microsoft.com/office/2006/metadata/properties"/>
    <ds:schemaRef ds:uri="7db7362a-883d-4bb8-97e7-0220d06a5ded"/>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E49FDE71-B76E-4739-8E08-4D8E15272F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3</vt:i4>
      </vt:variant>
      <vt:variant>
        <vt:lpstr>Named Ranges</vt:lpstr>
      </vt:variant>
      <vt:variant>
        <vt:i4>30</vt:i4>
      </vt:variant>
    </vt:vector>
  </HeadingPairs>
  <TitlesOfParts>
    <vt:vector size="41" baseType="lpstr">
      <vt:lpstr>uitleg</vt:lpstr>
      <vt:lpstr>Overzichtslijsten</vt:lpstr>
      <vt:lpstr>aansluitleidingen</vt:lpstr>
      <vt:lpstr>distributieleidingen</vt:lpstr>
      <vt:lpstr>transportleidingen</vt:lpstr>
      <vt:lpstr>ondermaatse_druk</vt:lpstr>
      <vt:lpstr>ondermaatse_waterkwaliteit</vt:lpstr>
      <vt:lpstr>OLM_samenvatting</vt:lpstr>
      <vt:lpstr>Bechmark_OLM</vt:lpstr>
      <vt:lpstr>OLM_oorzaak</vt:lpstr>
      <vt:lpstr>OLM_type</vt:lpstr>
      <vt:lpstr>aansluiting</vt:lpstr>
      <vt:lpstr>AL_lookup</vt:lpstr>
      <vt:lpstr>distributie</vt:lpstr>
      <vt:lpstr>DL_lookup</vt:lpstr>
      <vt:lpstr>druk</vt:lpstr>
      <vt:lpstr>druk_lookup</vt:lpstr>
      <vt:lpstr>gepland_ongepland</vt:lpstr>
      <vt:lpstr>OLM_aansluitleidingen</vt:lpstr>
      <vt:lpstr>OLM_distributieleidingen</vt:lpstr>
      <vt:lpstr>OLM_ondermaatse_druk</vt:lpstr>
      <vt:lpstr>OLM_ondermaatse_waterkwaliteit</vt:lpstr>
      <vt:lpstr>OLM_transportleidingen</vt:lpstr>
      <vt:lpstr>oorzaak_aansluitleidingen</vt:lpstr>
      <vt:lpstr>oorzaak_distributieleidingen</vt:lpstr>
      <vt:lpstr>oorzaak_gepland</vt:lpstr>
      <vt:lpstr>oorzaak_ondermaatse_druk</vt:lpstr>
      <vt:lpstr>oorzaak_ondermaatse_waterkwaliteit</vt:lpstr>
      <vt:lpstr>oorzaak_ongepland</vt:lpstr>
      <vt:lpstr>oorzaak_transportleidingen</vt:lpstr>
      <vt:lpstr>range_aansluitleidingen</vt:lpstr>
      <vt:lpstr>range_distributieleidingen</vt:lpstr>
      <vt:lpstr>range_ondermaatse_druk</vt:lpstr>
      <vt:lpstr>range_ondermaatse_waterkwaliteit</vt:lpstr>
      <vt:lpstr>range_transportleidingen</vt:lpstr>
      <vt:lpstr>OLM_samenvatting!registratieduur</vt:lpstr>
      <vt:lpstr>TL_lookup</vt:lpstr>
      <vt:lpstr>OLM_samenvatting!totaal_aantal_klanten</vt:lpstr>
      <vt:lpstr>transport</vt:lpstr>
      <vt:lpstr>wakwa_lookup</vt:lpstr>
      <vt:lpstr>waterkwaliteit</vt:lpstr>
    </vt:vector>
  </TitlesOfParts>
  <Company>Kiwa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mirjam blokker</dc:creator>
  <cp:lastModifiedBy>Brand, Tessa van den</cp:lastModifiedBy>
  <cp:lastPrinted>2007-12-10T11:16:16Z</cp:lastPrinted>
  <dcterms:created xsi:type="dcterms:W3CDTF">2004-07-15T08:57:50Z</dcterms:created>
  <dcterms:modified xsi:type="dcterms:W3CDTF">2022-01-14T11:48:11Z</dcterms:modified>
</cp:coreProperties>
</file>