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mmk\Freemind\My Documents\KWR\Platform Bedrijfsvoering\praktijkrichtlijnen\BP-vergadering 2022-06-02\"/>
    </mc:Choice>
  </mc:AlternateContent>
  <xr:revisionPtr revIDLastSave="0" documentId="8_{78A71D3B-C6A5-4AC4-BB2B-0CC1E656845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OT" sheetId="2" r:id="rId1"/>
    <sheet name="Cascade" sheetId="5" r:id="rId2"/>
    <sheet name="Versproeiing" sheetId="6" r:id="rId3"/>
    <sheet name="Plaatbeluchting" sheetId="7" r:id="rId4"/>
    <sheet name="Vacuumontgassing" sheetId="8" r:id="rId5"/>
    <sheet name="Membraanontgassing" sheetId="9" r:id="rId6"/>
    <sheet name="Droogfiltratie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6" l="1"/>
  <c r="O17" i="2"/>
  <c r="L17" i="2"/>
  <c r="F17" i="2"/>
  <c r="M5" i="6"/>
  <c r="M6" i="6"/>
  <c r="M7" i="6"/>
  <c r="I13" i="7"/>
  <c r="M26" i="6"/>
  <c r="L18" i="2"/>
  <c r="F18" i="2"/>
  <c r="H6" i="9"/>
  <c r="H5" i="9"/>
  <c r="H4" i="9"/>
  <c r="D4" i="9"/>
  <c r="J5" i="8"/>
  <c r="J4" i="8"/>
  <c r="I11" i="7"/>
  <c r="I10" i="7"/>
  <c r="I9" i="7"/>
  <c r="N29" i="5"/>
  <c r="N28" i="5"/>
  <c r="N12" i="5"/>
  <c r="O18" i="2" l="1"/>
  <c r="H4" i="10"/>
  <c r="M19" i="6"/>
  <c r="M20" i="6"/>
  <c r="M21" i="6"/>
  <c r="M22" i="6"/>
  <c r="M23" i="6"/>
  <c r="M25" i="6"/>
  <c r="N23" i="5" l="1"/>
  <c r="N24" i="5"/>
  <c r="N26" i="5"/>
  <c r="N22" i="5"/>
  <c r="N20" i="5" l="1"/>
  <c r="N19" i="5"/>
  <c r="O4" i="2"/>
  <c r="I4" i="7" l="1"/>
  <c r="F4" i="7"/>
  <c r="D4" i="7"/>
  <c r="M14" i="6"/>
  <c r="F17" i="5"/>
  <c r="N17" i="5"/>
  <c r="G17" i="5"/>
  <c r="E15" i="2"/>
  <c r="L15" i="2"/>
  <c r="O15" i="2"/>
  <c r="I7" i="7" l="1"/>
  <c r="I6" i="7"/>
  <c r="M18" i="6"/>
  <c r="M16" i="6"/>
  <c r="M11" i="6"/>
  <c r="M9" i="6"/>
  <c r="M8" i="6"/>
  <c r="M4" i="6"/>
  <c r="N15" i="5"/>
  <c r="N14" i="5"/>
  <c r="N13" i="5"/>
  <c r="N11" i="5"/>
  <c r="N10" i="5"/>
  <c r="N9" i="5"/>
  <c r="N8" i="5"/>
  <c r="N7" i="5"/>
  <c r="N6" i="5"/>
  <c r="N5" i="5"/>
  <c r="N4" i="5"/>
  <c r="L4" i="2" l="1"/>
</calcChain>
</file>

<file path=xl/sharedStrings.xml><?xml version="1.0" encoding="utf-8"?>
<sst xmlns="http://schemas.openxmlformats.org/spreadsheetml/2006/main" count="487" uniqueCount="225">
  <si>
    <t>Locatie</t>
  </si>
  <si>
    <t>Plaats in de zuivering</t>
  </si>
  <si>
    <t>Doel</t>
  </si>
  <si>
    <t>Water</t>
  </si>
  <si>
    <t>Lucht</t>
  </si>
  <si>
    <t>RQ</t>
  </si>
  <si>
    <t>(m3/h)</t>
  </si>
  <si>
    <t>(-)</t>
  </si>
  <si>
    <t>(m)</t>
  </si>
  <si>
    <t>Pakkinghoogte</t>
  </si>
  <si>
    <t>Toren oppervlak</t>
  </si>
  <si>
    <t>(m2)</t>
  </si>
  <si>
    <t>Pakkingtype</t>
  </si>
  <si>
    <t>CO2 effl</t>
  </si>
  <si>
    <t>(mg/l)</t>
  </si>
  <si>
    <t>Verwijdering</t>
  </si>
  <si>
    <t>(%)</t>
  </si>
  <si>
    <t>SB = sproeibeluchting</t>
  </si>
  <si>
    <t>VF = voorfiltratie</t>
  </si>
  <si>
    <t>NF = nafiltratie</t>
  </si>
  <si>
    <t>KF = koolfiltratie</t>
  </si>
  <si>
    <t>Essen</t>
  </si>
  <si>
    <t>Pidpa</t>
  </si>
  <si>
    <t>Vitens</t>
  </si>
  <si>
    <t>Oldeholtpade</t>
  </si>
  <si>
    <t>Spannenburg</t>
  </si>
  <si>
    <t>Aantal</t>
  </si>
  <si>
    <t>(n)</t>
  </si>
  <si>
    <r>
      <t>CO</t>
    </r>
    <r>
      <rPr>
        <b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infl</t>
    </r>
  </si>
  <si>
    <t>Baanhoek</t>
  </si>
  <si>
    <t>Voor VF</t>
  </si>
  <si>
    <t>O2 toevoer, CO2 en CH4 verwijdering</t>
  </si>
  <si>
    <t>Pall-ring 25mm</t>
  </si>
  <si>
    <t>Evides</t>
  </si>
  <si>
    <t>Brabant Water</t>
  </si>
  <si>
    <t>Vlierden</t>
  </si>
  <si>
    <t>CH4 en CO2</t>
  </si>
  <si>
    <t>Ralu 25 mm</t>
  </si>
  <si>
    <t>Budel</t>
  </si>
  <si>
    <t>Veghel</t>
  </si>
  <si>
    <t>Loosbroek</t>
  </si>
  <si>
    <t>Haaren</t>
  </si>
  <si>
    <t>Helmond diep</t>
  </si>
  <si>
    <t>CH4 infl</t>
  </si>
  <si>
    <t>CH4 effl</t>
  </si>
  <si>
    <t>Lieshout</t>
  </si>
  <si>
    <t>Welschap</t>
  </si>
  <si>
    <t>Aantal cascades</t>
  </si>
  <si>
    <t>CC = cascade</t>
  </si>
  <si>
    <t>Cascadehoogte</t>
  </si>
  <si>
    <t>Aantal sproeiers</t>
  </si>
  <si>
    <t>CH4, O2</t>
  </si>
  <si>
    <t>Aantal platen</t>
  </si>
  <si>
    <t>PB = plaatbeluchting</t>
  </si>
  <si>
    <t>Aantal ontgassers</t>
  </si>
  <si>
    <t>Aantal membranen</t>
  </si>
  <si>
    <t>MO = membraanontgassing</t>
  </si>
  <si>
    <t>VO = vacuumontgassing</t>
  </si>
  <si>
    <t>Dorst</t>
  </si>
  <si>
    <t>Oosterhout</t>
  </si>
  <si>
    <t>Prinsenbosch</t>
  </si>
  <si>
    <t>Seppe</t>
  </si>
  <si>
    <t>Wouw</t>
  </si>
  <si>
    <t>Lith</t>
  </si>
  <si>
    <t>Tilburg</t>
  </si>
  <si>
    <t>(m3/jaar)</t>
  </si>
  <si>
    <t>Schijndel</t>
  </si>
  <si>
    <t>Someren</t>
  </si>
  <si>
    <t>Son</t>
  </si>
  <si>
    <t>Oasen</t>
  </si>
  <si>
    <t>De Steeg</t>
  </si>
  <si>
    <t>1" Ralu ring</t>
  </si>
  <si>
    <t>Reijerwaard (Oasen)</t>
  </si>
  <si>
    <t>1e stap</t>
  </si>
  <si>
    <t>methaanverwijdering</t>
  </si>
  <si>
    <t>Rodenhuis</t>
  </si>
  <si>
    <t>ZS De Laak (Oasen)</t>
  </si>
  <si>
    <t>Aandeel gerecirculeerde lucht</t>
  </si>
  <si>
    <t>Halsteren</t>
  </si>
  <si>
    <t>Na bronnen, voor OH (en voor VF/NF)</t>
  </si>
  <si>
    <t>O2, CO2, CH4</t>
  </si>
  <si>
    <t>195 - 270</t>
  </si>
  <si>
    <r>
      <t>Nom. 65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/m/uur</t>
    </r>
  </si>
  <si>
    <t>Ossendrecht (voorbeluchting)</t>
  </si>
  <si>
    <t>Na bronnen, voor VF</t>
  </si>
  <si>
    <t>O2, Fe, Mn, NH4</t>
  </si>
  <si>
    <t>90 - 205</t>
  </si>
  <si>
    <t>5 (1/filter)</t>
  </si>
  <si>
    <t>Water (gem-max) per cascade</t>
  </si>
  <si>
    <t>Water (gem-max) per sproeier</t>
  </si>
  <si>
    <t>Huijbergen</t>
  </si>
  <si>
    <t>Voor VF's + Voor NF's</t>
  </si>
  <si>
    <t>3 - 7</t>
  </si>
  <si>
    <t>1 ventilator 25KW per filter</t>
  </si>
  <si>
    <t>34st/filter</t>
  </si>
  <si>
    <t>WMD</t>
  </si>
  <si>
    <t>Annen</t>
  </si>
  <si>
    <t>Assen</t>
  </si>
  <si>
    <t>Beilen</t>
  </si>
  <si>
    <t>Dalen</t>
  </si>
  <si>
    <t>Gasselte</t>
  </si>
  <si>
    <t>Hoogeveen</t>
  </si>
  <si>
    <t>Kruidhaars</t>
  </si>
  <si>
    <t>Leggeloo</t>
  </si>
  <si>
    <t>Noordbargeres</t>
  </si>
  <si>
    <t>Ruinerwold</t>
  </si>
  <si>
    <t>Valterbos</t>
  </si>
  <si>
    <t>berekend op basis van uitstoot methaan</t>
  </si>
  <si>
    <t>Zuidwolde</t>
  </si>
  <si>
    <t>VF</t>
  </si>
  <si>
    <t>incl droogfiltratie</t>
  </si>
  <si>
    <t>voor filtratie</t>
  </si>
  <si>
    <t>WMD (2019)</t>
  </si>
  <si>
    <t>enkel voor de filtratie</t>
  </si>
  <si>
    <t>dubbel voor de filtratie</t>
  </si>
  <si>
    <t>WGr (2019)</t>
  </si>
  <si>
    <t>Nietap</t>
  </si>
  <si>
    <t>voor enkele filtratie</t>
  </si>
  <si>
    <t>voor dubbele filtratie</t>
  </si>
  <si>
    <t>WGr</t>
  </si>
  <si>
    <t>De Groeve</t>
  </si>
  <si>
    <t>De Punt GW</t>
  </si>
  <si>
    <t>Onnen</t>
  </si>
  <si>
    <t>CH4</t>
  </si>
  <si>
    <r>
      <t>5 – 10 Nm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water</t>
    </r>
  </si>
  <si>
    <t>4 Nm3/m3 water</t>
  </si>
  <si>
    <t>Aantal filters</t>
  </si>
  <si>
    <r>
      <t>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;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; O</t>
    </r>
    <r>
      <rPr>
        <vertAlign val="subscript"/>
        <sz val="11"/>
        <color theme="1"/>
        <rFont val="Calibri"/>
        <family val="2"/>
        <scheme val="minor"/>
      </rPr>
      <t>2</t>
    </r>
  </si>
  <si>
    <t>Nuland (diep)</t>
  </si>
  <si>
    <t>114 tot 180</t>
  </si>
  <si>
    <t>5 tot 9</t>
  </si>
  <si>
    <t>Nuland (middeldiep)</t>
  </si>
  <si>
    <t>165 tot 240</t>
  </si>
  <si>
    <t>Aantal trappen</t>
  </si>
  <si>
    <t>Bergen op Zoom (diep)</t>
  </si>
  <si>
    <t>CB - NF</t>
  </si>
  <si>
    <t>CH4; CO2; O2</t>
  </si>
  <si>
    <t>Bergen op Zoom (ondiep)</t>
  </si>
  <si>
    <t>CB - MF</t>
  </si>
  <si>
    <t>CB - OH - NF</t>
  </si>
  <si>
    <t>Roosendaal</t>
  </si>
  <si>
    <t>CB - VF - TB - NF</t>
  </si>
  <si>
    <t>Ook torenbeluchting, maar deze heeft als doel pH-correctie.</t>
  </si>
  <si>
    <t>Valhoogte per bak</t>
  </si>
  <si>
    <t>Genderen</t>
  </si>
  <si>
    <t>Vessem</t>
  </si>
  <si>
    <t>Vlijmen (diep 1)</t>
  </si>
  <si>
    <t>Vlijmen (diep 2 &amp; 3)</t>
  </si>
  <si>
    <t>Vlijmen (ondiep) VF</t>
  </si>
  <si>
    <t>Vlijmen (ondiep) NF</t>
  </si>
  <si>
    <t>SB - NF</t>
  </si>
  <si>
    <t>SB - VF - SB - NF</t>
  </si>
  <si>
    <t>SB - MF - MF</t>
  </si>
  <si>
    <t>allen Dresdener sproeiers</t>
  </si>
  <si>
    <t>Valhoogte</t>
  </si>
  <si>
    <t>0,60 - 1,50</t>
  </si>
  <si>
    <t>6 - 10</t>
  </si>
  <si>
    <t>Staand boven een sproeivloer en hangend boven elk filter</t>
  </si>
  <si>
    <t>Staande sproeiers</t>
  </si>
  <si>
    <t>Hangende sproeiers</t>
  </si>
  <si>
    <t>4,2 - 16,8</t>
  </si>
  <si>
    <t>3,6 - 16</t>
  </si>
  <si>
    <t>-</t>
  </si>
  <si>
    <t>Debiet over versproeiing</t>
  </si>
  <si>
    <t>15 - 25</t>
  </si>
  <si>
    <t>Onderhoudsinterval</t>
  </si>
  <si>
    <t>1x per jaar</t>
  </si>
  <si>
    <t>1x per 7 jaar</t>
  </si>
  <si>
    <t>3x per jaar</t>
  </si>
  <si>
    <t>4x per jaar</t>
  </si>
  <si>
    <t>1x per 3 jaar</t>
  </si>
  <si>
    <t>Opmerkingen</t>
  </si>
  <si>
    <t>Op afroep</t>
  </si>
  <si>
    <t>SB-VF-NF-TB</t>
  </si>
  <si>
    <t>3 - 6</t>
  </si>
  <si>
    <t>SB</t>
  </si>
  <si>
    <t>Oud-Turnhout (pilottest)</t>
  </si>
  <si>
    <t>Noardburgum</t>
  </si>
  <si>
    <r>
      <t>SB-</t>
    </r>
    <r>
      <rPr>
        <b/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-VF-OH-NF</t>
    </r>
  </si>
  <si>
    <t>CH4/O2</t>
  </si>
  <si>
    <t>Terwisscha</t>
  </si>
  <si>
    <r>
      <rPr>
        <b/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-VF-NF</t>
    </r>
  </si>
  <si>
    <r>
      <t>VO-</t>
    </r>
    <r>
      <rPr>
        <b/>
        <sz val="11"/>
        <color rgb="FFFF0000"/>
        <rFont val="Calibri"/>
        <family val="2"/>
        <scheme val="minor"/>
      </rPr>
      <t>PB</t>
    </r>
    <r>
      <rPr>
        <sz val="11"/>
        <color theme="1"/>
        <rFont val="Calibri"/>
        <family val="2"/>
        <scheme val="minor"/>
      </rPr>
      <t>-VF-</t>
    </r>
    <r>
      <rPr>
        <sz val="11"/>
        <rFont val="Calibri"/>
        <family val="2"/>
        <scheme val="minor"/>
      </rPr>
      <t>TB</t>
    </r>
    <r>
      <rPr>
        <sz val="11"/>
        <color theme="1"/>
        <rFont val="Calibri"/>
        <family val="2"/>
        <scheme val="minor"/>
      </rPr>
      <t>-OH-NF-OK</t>
    </r>
  </si>
  <si>
    <t>45-50</t>
  </si>
  <si>
    <r>
      <rPr>
        <b/>
        <sz val="11"/>
        <color rgb="FFFF0000"/>
        <rFont val="Calibri"/>
        <family val="2"/>
        <scheme val="minor"/>
      </rPr>
      <t>PB</t>
    </r>
    <r>
      <rPr>
        <sz val="11"/>
        <color theme="1"/>
        <rFont val="Calibri"/>
        <family val="2"/>
        <scheme val="minor"/>
      </rPr>
      <t>-VF-TB-OH-NF-OK</t>
    </r>
  </si>
  <si>
    <r>
      <rPr>
        <b/>
        <sz val="11"/>
        <color rgb="FFFF0000"/>
        <rFont val="Calibri"/>
        <family val="2"/>
        <scheme val="minor"/>
      </rPr>
      <t>PB</t>
    </r>
    <r>
      <rPr>
        <sz val="11"/>
        <color theme="1"/>
        <rFont val="Calibri"/>
        <family val="2"/>
        <scheme val="minor"/>
      </rPr>
      <t>-VF-OH-NF</t>
    </r>
  </si>
  <si>
    <t>50-60</t>
  </si>
  <si>
    <r>
      <rPr>
        <b/>
        <sz val="11"/>
        <color rgb="FFFF0000"/>
        <rFont val="Calibri"/>
        <family val="2"/>
        <scheme val="minor"/>
      </rPr>
      <t>VO</t>
    </r>
    <r>
      <rPr>
        <sz val="11"/>
        <color theme="1"/>
        <rFont val="Calibri"/>
        <family val="2"/>
        <scheme val="minor"/>
      </rPr>
      <t>-PB-VF-TB-OH-NF-OK</t>
    </r>
  </si>
  <si>
    <t>0.2</t>
  </si>
  <si>
    <t>Noardburgum (in ontwerp)</t>
  </si>
  <si>
    <r>
      <rPr>
        <b/>
        <sz val="11"/>
        <color rgb="FFFF0000"/>
        <rFont val="Calibri"/>
        <family val="2"/>
        <scheme val="minor"/>
      </rPr>
      <t>VO</t>
    </r>
    <r>
      <rPr>
        <sz val="11"/>
        <color theme="1"/>
        <rFont val="Calibri"/>
        <family val="2"/>
        <scheme val="minor"/>
      </rPr>
      <t>-CC-VF-OH-NF</t>
    </r>
  </si>
  <si>
    <t>Onderdruk</t>
  </si>
  <si>
    <t>(bar)</t>
  </si>
  <si>
    <t>Hammerflier (langdurige pilot)</t>
  </si>
  <si>
    <r>
      <rPr>
        <b/>
        <sz val="11"/>
        <color rgb="FFFF0000"/>
        <rFont val="Calibri"/>
        <family val="2"/>
        <scheme val="minor"/>
      </rPr>
      <t>MO</t>
    </r>
    <r>
      <rPr>
        <sz val="11"/>
        <color theme="1"/>
        <rFont val="Calibri"/>
        <family val="2"/>
        <scheme val="minor"/>
      </rPr>
      <t>-VF-TB-NF-KF</t>
    </r>
  </si>
  <si>
    <t>Terschelling (in aanbouw)</t>
  </si>
  <si>
    <r>
      <t>MF-</t>
    </r>
    <r>
      <rPr>
        <b/>
        <sz val="11"/>
        <color rgb="FFFF0000"/>
        <rFont val="Calibri"/>
        <family val="2"/>
        <scheme val="minor"/>
      </rPr>
      <t>MO</t>
    </r>
    <r>
      <rPr>
        <sz val="11"/>
        <color theme="1"/>
        <rFont val="Calibri"/>
        <family val="2"/>
        <scheme val="minor"/>
      </rPr>
      <t>-TB</t>
    </r>
  </si>
  <si>
    <r>
      <rPr>
        <b/>
        <sz val="11"/>
        <color rgb="FFFF0000"/>
        <rFont val="Calibri"/>
        <family val="2"/>
        <scheme val="minor"/>
      </rPr>
      <t>MO</t>
    </r>
    <r>
      <rPr>
        <sz val="11"/>
        <color theme="1"/>
        <rFont val="Calibri"/>
        <family val="2"/>
        <scheme val="minor"/>
      </rPr>
      <t>-CC-VF-OH-NF</t>
    </r>
  </si>
  <si>
    <t>4 roosters gevuld met pvc-buis</t>
  </si>
  <si>
    <r>
      <rPr>
        <b/>
        <sz val="11"/>
        <color rgb="FFFF0000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 xml:space="preserve"> - OH - DLF of VF/NF</t>
    </r>
  </si>
  <si>
    <t>300 - 500</t>
  </si>
  <si>
    <t>7 - 20</t>
  </si>
  <si>
    <t>SB - VF - SB</t>
  </si>
  <si>
    <t>De Groeve (tot 2021)</t>
  </si>
  <si>
    <t>De Groeve (na 2021)</t>
  </si>
  <si>
    <t>WGr (2021)</t>
  </si>
  <si>
    <r>
      <rPr>
        <b/>
        <sz val="11"/>
        <color rgb="FFFF0000"/>
        <rFont val="Calibri"/>
        <family val="2"/>
        <scheme val="minor"/>
      </rPr>
      <t>PB</t>
    </r>
    <r>
      <rPr>
        <sz val="11"/>
        <color theme="1"/>
        <rFont val="Calibri"/>
        <family val="2"/>
        <scheme val="minor"/>
      </rPr>
      <t>-VF-SB-NF</t>
    </r>
  </si>
  <si>
    <t>12500 m3/h, waarvan 10% vers</t>
  </si>
  <si>
    <t>Waddeneilanden</t>
  </si>
  <si>
    <t>AMF - BOT - SF</t>
  </si>
  <si>
    <t>AMF = anaerobe membraanfiltratie</t>
  </si>
  <si>
    <t>1 - 2,5</t>
  </si>
  <si>
    <t>&lt; 0,1</t>
  </si>
  <si>
    <t>&gt; 95</t>
  </si>
  <si>
    <t>BOT - NF</t>
  </si>
  <si>
    <t>BOT - VF - NF</t>
  </si>
  <si>
    <t>BOT - VF - OH - NF</t>
  </si>
  <si>
    <t>BOT - OH - NF</t>
  </si>
  <si>
    <t>BOT-VF-(opmenging andere stroom)-OH-NF</t>
  </si>
  <si>
    <t>BOT -VF - BOT - NF</t>
  </si>
  <si>
    <t>BOT = beluchtingstoren</t>
  </si>
  <si>
    <t>CH4 verwijdering en O2 toevoer</t>
  </si>
  <si>
    <t>OH = ontharding</t>
  </si>
  <si>
    <t>Sellingen (1)</t>
  </si>
  <si>
    <t>Sellingen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</si>
</sst>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0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4" fillId="0" borderId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 applyProtection="0"/>
    <xf numFmtId="0" fontId="4" fillId="0" borderId="0"/>
    <xf numFmtId="43" fontId="9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0" xfId="0" applyFill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4" xfId="0" applyFill="1" applyBorder="1"/>
    <xf numFmtId="0" fontId="0" fillId="0" borderId="9" xfId="0" applyFill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7" xfId="0" applyFont="1" applyBorder="1"/>
    <xf numFmtId="0" fontId="1" fillId="0" borderId="1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7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6" xfId="0" applyBorder="1" applyAlignment="1">
      <alignment vertical="top"/>
    </xf>
    <xf numFmtId="3" fontId="0" fillId="0" borderId="6" xfId="0" applyNumberForma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9" xfId="0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/>
    </xf>
    <xf numFmtId="16" fontId="0" fillId="0" borderId="6" xfId="0" quotePrefix="1" applyNumberFormat="1" applyBorder="1" applyAlignment="1">
      <alignment horizontal="center"/>
    </xf>
    <xf numFmtId="0" fontId="0" fillId="0" borderId="6" xfId="0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0" fontId="0" fillId="0" borderId="0" xfId="0"/>
    <xf numFmtId="2" fontId="0" fillId="0" borderId="8" xfId="0" applyNumberForma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2" borderId="0" xfId="0" applyFill="1"/>
    <xf numFmtId="2" fontId="0" fillId="0" borderId="8" xfId="0" applyNumberFormat="1" applyFill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8" xfId="0" applyBorder="1" applyAlignment="1">
      <alignment vertical="top"/>
    </xf>
    <xf numFmtId="0" fontId="4" fillId="0" borderId="4" xfId="2" applyBorder="1"/>
    <xf numFmtId="0" fontId="4" fillId="0" borderId="5" xfId="2" applyBorder="1"/>
    <xf numFmtId="0" fontId="0" fillId="0" borderId="13" xfId="0" applyBorder="1"/>
    <xf numFmtId="0" fontId="0" fillId="0" borderId="13" xfId="0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6" fillId="0" borderId="2" xfId="2" applyFont="1" applyBorder="1"/>
    <xf numFmtId="0" fontId="0" fillId="0" borderId="3" xfId="0" applyBorder="1" applyAlignment="1">
      <alignment vertical="top"/>
    </xf>
    <xf numFmtId="2" fontId="0" fillId="0" borderId="3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9" fontId="0" fillId="0" borderId="24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/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6" fillId="0" borderId="8" xfId="2" applyFont="1" applyBorder="1"/>
    <xf numFmtId="0" fontId="0" fillId="0" borderId="10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 vertical="top"/>
    </xf>
    <xf numFmtId="164" fontId="0" fillId="0" borderId="21" xfId="0" applyNumberFormat="1" applyBorder="1" applyAlignment="1">
      <alignment horizontal="center" vertical="top"/>
    </xf>
    <xf numFmtId="164" fontId="0" fillId="0" borderId="2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11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3" fontId="0" fillId="0" borderId="8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1" fillId="0" borderId="7" xfId="0" applyFont="1" applyFill="1" applyBorder="1"/>
    <xf numFmtId="0" fontId="0" fillId="0" borderId="10" xfId="0" applyFill="1" applyBorder="1"/>
    <xf numFmtId="3" fontId="0" fillId="0" borderId="10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8" xfId="0" quotePrefix="1" applyFill="1" applyBorder="1" applyAlignment="1">
      <alignment horizontal="center"/>
    </xf>
    <xf numFmtId="0" fontId="0" fillId="0" borderId="25" xfId="0" quotePrefix="1" applyFill="1" applyBorder="1" applyAlignment="1">
      <alignment horizontal="center"/>
    </xf>
    <xf numFmtId="17" fontId="0" fillId="0" borderId="1" xfId="0" quotePrefix="1" applyNumberFormat="1" applyFill="1" applyBorder="1" applyAlignment="1">
      <alignment horizontal="center"/>
    </xf>
    <xf numFmtId="17" fontId="0" fillId="0" borderId="8" xfId="0" quotePrefix="1" applyNumberFormat="1" applyFill="1" applyBorder="1" applyAlignment="1">
      <alignment horizontal="center"/>
    </xf>
    <xf numFmtId="0" fontId="0" fillId="0" borderId="20" xfId="0" quotePrefix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0" fontId="0" fillId="0" borderId="17" xfId="0" quotePrefix="1" applyFill="1" applyBorder="1" applyAlignment="1">
      <alignment horizontal="center"/>
    </xf>
    <xf numFmtId="0" fontId="0" fillId="0" borderId="32" xfId="0" quotePrefix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7" fontId="0" fillId="0" borderId="3" xfId="0" quotePrefix="1" applyNumberFormat="1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0" fontId="0" fillId="0" borderId="15" xfId="0" quotePrefix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/>
    </xf>
    <xf numFmtId="2" fontId="4" fillId="0" borderId="3" xfId="1" applyNumberFormat="1" applyFont="1" applyFill="1" applyBorder="1" applyAlignment="1">
      <alignment horizontal="center" shrinkToFit="1"/>
    </xf>
    <xf numFmtId="1" fontId="0" fillId="0" borderId="11" xfId="0" applyNumberForma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3" xfId="0" applyFill="1" applyBorder="1"/>
    <xf numFmtId="1" fontId="0" fillId="0" borderId="6" xfId="0" applyNumberForma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 shrinkToFit="1"/>
    </xf>
    <xf numFmtId="1" fontId="0" fillId="0" borderId="12" xfId="0" applyNumberForma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4" xfId="0" applyFill="1" applyBorder="1"/>
    <xf numFmtId="2" fontId="4" fillId="0" borderId="6" xfId="1" applyNumberFormat="1" applyFont="1" applyFill="1" applyBorder="1" applyAlignment="1">
      <alignment horizontal="center" shrinkToFit="1"/>
    </xf>
    <xf numFmtId="0" fontId="0" fillId="0" borderId="22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0" fillId="0" borderId="13" xfId="0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0" fontId="0" fillId="0" borderId="6" xfId="0" applyFill="1" applyBorder="1" applyAlignment="1">
      <alignment vertical="top"/>
    </xf>
    <xf numFmtId="3" fontId="0" fillId="0" borderId="13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2" fontId="4" fillId="0" borderId="35" xfId="1" applyNumberFormat="1" applyFont="1" applyFill="1" applyBorder="1" applyAlignment="1">
      <alignment horizontal="center" shrinkToFit="1"/>
    </xf>
    <xf numFmtId="2" fontId="0" fillId="0" borderId="35" xfId="0" applyNumberForma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4" xfId="0" applyFont="1" applyFill="1" applyBorder="1"/>
    <xf numFmtId="0" fontId="0" fillId="0" borderId="13" xfId="0" applyFill="1" applyBorder="1"/>
    <xf numFmtId="1" fontId="0" fillId="0" borderId="13" xfId="6" applyNumberFormat="1" applyFon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" fontId="0" fillId="0" borderId="1" xfId="6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7">
    <cellStyle name="Comma" xfId="6" builtinId="3"/>
    <cellStyle name="Normal" xfId="0" builtinId="0"/>
    <cellStyle name="Procent 2" xfId="3" xr:uid="{00000000-0005-0000-0000-000001000000}"/>
    <cellStyle name="Standaard 2" xfId="1" xr:uid="{00000000-0005-0000-0000-000002000000}"/>
    <cellStyle name="Standaard 2 2" xfId="4" xr:uid="{00000000-0005-0000-0000-000003000000}"/>
    <cellStyle name="Standaard 2 3" xfId="2" xr:uid="{00000000-0005-0000-0000-000004000000}"/>
    <cellStyle name="Standaard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opLeftCell="D1" workbookViewId="0">
      <pane ySplit="2" topLeftCell="A3" activePane="bottomLeft" state="frozen"/>
      <selection pane="bottomLeft" activeCell="O18" sqref="O18"/>
    </sheetView>
  </sheetViews>
  <sheetFormatPr defaultRowHeight="15" x14ac:dyDescent="0.25"/>
  <cols>
    <col min="1" max="1" width="27.28515625" customWidth="1"/>
    <col min="2" max="2" width="22.5703125" customWidth="1"/>
    <col min="3" max="3" width="34.5703125" bestFit="1" customWidth="1"/>
    <col min="4" max="4" width="10.140625" style="2" bestFit="1" customWidth="1"/>
    <col min="5" max="5" width="10.42578125" style="2" bestFit="1" customWidth="1"/>
    <col min="6" max="6" width="9.140625" style="2"/>
    <col min="7" max="7" width="14.28515625" style="2" bestFit="1" customWidth="1"/>
    <col min="8" max="8" width="15.5703125" style="2" bestFit="1" customWidth="1"/>
    <col min="9" max="9" width="30" style="2" bestFit="1" customWidth="1"/>
    <col min="10" max="10" width="9.140625" style="2"/>
    <col min="11" max="11" width="36.7109375" style="2" bestFit="1" customWidth="1"/>
    <col min="12" max="12" width="12.5703125" style="2" bestFit="1" customWidth="1"/>
    <col min="13" max="15" width="12.5703125" style="4" customWidth="1"/>
    <col min="16" max="16" width="9.140625" style="4"/>
    <col min="17" max="17" width="19.140625" bestFit="1" customWidth="1"/>
  </cols>
  <sheetData>
    <row r="1" spans="1:17" s="1" customFormat="1" ht="15.75" thickBot="1" x14ac:dyDescent="0.3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9</v>
      </c>
      <c r="H1" s="7" t="s">
        <v>10</v>
      </c>
      <c r="I1" s="7" t="s">
        <v>12</v>
      </c>
      <c r="J1" s="7" t="s">
        <v>28</v>
      </c>
      <c r="K1" s="7" t="s">
        <v>13</v>
      </c>
      <c r="L1" s="7" t="s">
        <v>15</v>
      </c>
      <c r="M1" s="7" t="s">
        <v>43</v>
      </c>
      <c r="N1" s="7" t="s">
        <v>44</v>
      </c>
      <c r="O1" s="7" t="s">
        <v>15</v>
      </c>
      <c r="P1" s="98" t="s">
        <v>26</v>
      </c>
      <c r="Q1" s="100" t="s">
        <v>165</v>
      </c>
    </row>
    <row r="2" spans="1:17" s="1" customFormat="1" ht="15.75" thickBot="1" x14ac:dyDescent="0.3">
      <c r="A2" s="8"/>
      <c r="B2" s="9"/>
      <c r="C2" s="9"/>
      <c r="D2" s="10" t="s">
        <v>6</v>
      </c>
      <c r="E2" s="10" t="s">
        <v>6</v>
      </c>
      <c r="F2" s="10" t="s">
        <v>7</v>
      </c>
      <c r="G2" s="10" t="s">
        <v>8</v>
      </c>
      <c r="H2" s="10" t="s">
        <v>11</v>
      </c>
      <c r="I2" s="10" t="s">
        <v>7</v>
      </c>
      <c r="J2" s="10" t="s">
        <v>14</v>
      </c>
      <c r="K2" s="10" t="s">
        <v>14</v>
      </c>
      <c r="L2" s="10" t="s">
        <v>16</v>
      </c>
      <c r="M2" s="10" t="s">
        <v>14</v>
      </c>
      <c r="N2" s="10" t="s">
        <v>14</v>
      </c>
      <c r="O2" s="10" t="s">
        <v>16</v>
      </c>
      <c r="P2" s="99" t="s">
        <v>27</v>
      </c>
      <c r="Q2" s="101"/>
    </row>
    <row r="3" spans="1:17" s="3" customFormat="1" x14ac:dyDescent="0.25">
      <c r="A3" s="154" t="s">
        <v>33</v>
      </c>
      <c r="B3" s="128"/>
      <c r="C3" s="128"/>
      <c r="D3" s="130"/>
      <c r="E3" s="129"/>
      <c r="F3" s="157"/>
      <c r="G3" s="130"/>
      <c r="H3" s="130"/>
      <c r="I3" s="130"/>
      <c r="J3" s="161"/>
      <c r="K3" s="158"/>
      <c r="L3" s="158"/>
      <c r="M3" s="158"/>
      <c r="N3" s="158"/>
      <c r="O3" s="158"/>
      <c r="P3" s="162"/>
      <c r="Q3" s="159"/>
    </row>
    <row r="4" spans="1:17" s="3" customFormat="1" ht="15.75" thickBot="1" x14ac:dyDescent="0.3">
      <c r="A4" s="27" t="s">
        <v>29</v>
      </c>
      <c r="B4" s="155" t="s">
        <v>30</v>
      </c>
      <c r="C4" s="155" t="s">
        <v>31</v>
      </c>
      <c r="D4" s="52">
        <v>285</v>
      </c>
      <c r="E4" s="156">
        <v>2840</v>
      </c>
      <c r="F4" s="52">
        <v>6</v>
      </c>
      <c r="G4" s="52">
        <v>3.7</v>
      </c>
      <c r="H4" s="52">
        <v>2.0099999999999998</v>
      </c>
      <c r="I4" s="52" t="s">
        <v>32</v>
      </c>
      <c r="J4" s="52">
        <v>51</v>
      </c>
      <c r="K4" s="52">
        <v>9.8000000000000007</v>
      </c>
      <c r="L4" s="163">
        <f t="shared" ref="L4" si="0">100*((J4-K4)/J4)</f>
        <v>80.784313725490193</v>
      </c>
      <c r="M4" s="164">
        <v>21</v>
      </c>
      <c r="N4" s="164">
        <v>0</v>
      </c>
      <c r="O4" s="164">
        <f t="shared" ref="O4" si="1">100*((M4-N4)/M4)</f>
        <v>100</v>
      </c>
      <c r="P4" s="165"/>
      <c r="Q4" s="166"/>
    </row>
    <row r="5" spans="1:17" x14ac:dyDescent="0.25">
      <c r="A5" s="124" t="s">
        <v>34</v>
      </c>
      <c r="B5" s="167"/>
      <c r="C5" s="167"/>
      <c r="D5" s="168"/>
      <c r="E5" s="169"/>
      <c r="F5" s="170"/>
      <c r="G5" s="168"/>
      <c r="H5" s="168"/>
      <c r="I5" s="168"/>
      <c r="J5" s="171"/>
      <c r="K5" s="172"/>
      <c r="L5" s="172"/>
      <c r="M5" s="173"/>
      <c r="N5" s="173"/>
      <c r="O5" s="173"/>
      <c r="P5" s="174"/>
      <c r="Q5" s="112"/>
    </row>
    <row r="6" spans="1:17" s="3" customFormat="1" ht="18" x14ac:dyDescent="0.25">
      <c r="A6" s="175" t="s">
        <v>38</v>
      </c>
      <c r="B6" s="176" t="s">
        <v>214</v>
      </c>
      <c r="C6" s="176" t="s">
        <v>127</v>
      </c>
      <c r="D6" s="177">
        <v>305</v>
      </c>
      <c r="E6" s="178">
        <v>900</v>
      </c>
      <c r="F6" s="179">
        <v>2.9508196721311477</v>
      </c>
      <c r="G6" s="180">
        <v>3</v>
      </c>
      <c r="H6" s="180">
        <v>2.54</v>
      </c>
      <c r="I6" s="177" t="s">
        <v>37</v>
      </c>
      <c r="J6" s="179">
        <v>30.6</v>
      </c>
      <c r="K6" s="179">
        <v>8.4</v>
      </c>
      <c r="L6" s="181">
        <v>72.54901960784315</v>
      </c>
      <c r="M6" s="182">
        <v>0.6</v>
      </c>
      <c r="N6" s="182">
        <v>0.01</v>
      </c>
      <c r="O6" s="183">
        <v>98.333333333333329</v>
      </c>
      <c r="P6" s="184">
        <v>2</v>
      </c>
      <c r="Q6" s="185" t="s">
        <v>166</v>
      </c>
    </row>
    <row r="7" spans="1:17" s="3" customFormat="1" ht="18" x14ac:dyDescent="0.25">
      <c r="A7" s="175" t="s">
        <v>41</v>
      </c>
      <c r="B7" s="176" t="s">
        <v>214</v>
      </c>
      <c r="C7" s="176" t="s">
        <v>127</v>
      </c>
      <c r="D7" s="177">
        <v>430</v>
      </c>
      <c r="E7" s="178">
        <v>2150</v>
      </c>
      <c r="F7" s="179">
        <v>5</v>
      </c>
      <c r="G7" s="180">
        <v>2</v>
      </c>
      <c r="H7" s="180">
        <v>3.6</v>
      </c>
      <c r="I7" s="177" t="s">
        <v>37</v>
      </c>
      <c r="J7" s="179">
        <v>5.3</v>
      </c>
      <c r="K7" s="179">
        <v>2.7</v>
      </c>
      <c r="L7" s="181">
        <v>49.056603773584904</v>
      </c>
      <c r="M7" s="182">
        <v>0.72</v>
      </c>
      <c r="N7" s="182">
        <v>0.01</v>
      </c>
      <c r="O7" s="183">
        <v>98.6111111111111</v>
      </c>
      <c r="P7" s="184">
        <v>3</v>
      </c>
      <c r="Q7" s="185" t="s">
        <v>167</v>
      </c>
    </row>
    <row r="8" spans="1:17" s="3" customFormat="1" ht="18" x14ac:dyDescent="0.25">
      <c r="A8" s="175" t="s">
        <v>42</v>
      </c>
      <c r="B8" s="176" t="s">
        <v>215</v>
      </c>
      <c r="C8" s="176" t="s">
        <v>127</v>
      </c>
      <c r="D8" s="177">
        <v>340</v>
      </c>
      <c r="E8" s="178">
        <v>2700</v>
      </c>
      <c r="F8" s="179">
        <v>7.9411764705882355</v>
      </c>
      <c r="G8" s="180">
        <v>2</v>
      </c>
      <c r="H8" s="180">
        <v>3.9</v>
      </c>
      <c r="I8" s="177" t="s">
        <v>37</v>
      </c>
      <c r="J8" s="179">
        <v>41.9</v>
      </c>
      <c r="K8" s="179">
        <v>7.4</v>
      </c>
      <c r="L8" s="181">
        <v>82.338902147971353</v>
      </c>
      <c r="M8" s="182">
        <v>6.49</v>
      </c>
      <c r="N8" s="182">
        <v>0.06</v>
      </c>
      <c r="O8" s="183">
        <v>99.075500770416042</v>
      </c>
      <c r="P8" s="184">
        <v>2</v>
      </c>
      <c r="Q8" s="185" t="s">
        <v>166</v>
      </c>
    </row>
    <row r="9" spans="1:17" s="3" customFormat="1" ht="18" x14ac:dyDescent="0.25">
      <c r="A9" s="175" t="s">
        <v>40</v>
      </c>
      <c r="B9" s="176" t="s">
        <v>216</v>
      </c>
      <c r="C9" s="176" t="s">
        <v>127</v>
      </c>
      <c r="D9" s="177">
        <v>220</v>
      </c>
      <c r="E9" s="178">
        <v>1800</v>
      </c>
      <c r="F9" s="179">
        <v>8.1818181818181817</v>
      </c>
      <c r="G9" s="180">
        <v>2.5</v>
      </c>
      <c r="H9" s="180">
        <v>2.5</v>
      </c>
      <c r="I9" s="177" t="s">
        <v>37</v>
      </c>
      <c r="J9" s="179">
        <v>30.3</v>
      </c>
      <c r="K9" s="179">
        <v>6.5</v>
      </c>
      <c r="L9" s="181">
        <v>78.547854785478549</v>
      </c>
      <c r="M9" s="182">
        <v>3.6</v>
      </c>
      <c r="N9" s="182">
        <v>0.03</v>
      </c>
      <c r="O9" s="183">
        <v>99.166666666666671</v>
      </c>
      <c r="P9" s="184">
        <v>8</v>
      </c>
      <c r="Q9" s="185" t="s">
        <v>166</v>
      </c>
    </row>
    <row r="10" spans="1:17" s="3" customFormat="1" ht="18" x14ac:dyDescent="0.25">
      <c r="A10" s="175" t="s">
        <v>128</v>
      </c>
      <c r="B10" s="176" t="s">
        <v>217</v>
      </c>
      <c r="C10" s="176" t="s">
        <v>127</v>
      </c>
      <c r="D10" s="177" t="s">
        <v>129</v>
      </c>
      <c r="E10" s="178">
        <v>1000</v>
      </c>
      <c r="F10" s="179" t="s">
        <v>130</v>
      </c>
      <c r="G10" s="180">
        <v>2</v>
      </c>
      <c r="H10" s="180">
        <v>1.54</v>
      </c>
      <c r="I10" s="177" t="s">
        <v>37</v>
      </c>
      <c r="J10" s="179">
        <v>27.2</v>
      </c>
      <c r="K10" s="179">
        <v>10.5</v>
      </c>
      <c r="L10" s="181">
        <v>61.397058823529413</v>
      </c>
      <c r="M10" s="182">
        <v>2.38</v>
      </c>
      <c r="N10" s="182">
        <v>0.03</v>
      </c>
      <c r="O10" s="183">
        <v>98.739495798319325</v>
      </c>
      <c r="P10" s="184">
        <v>4</v>
      </c>
      <c r="Q10" s="185" t="s">
        <v>168</v>
      </c>
    </row>
    <row r="11" spans="1:17" s="61" customFormat="1" ht="18" x14ac:dyDescent="0.25">
      <c r="A11" s="175" t="s">
        <v>131</v>
      </c>
      <c r="B11" s="176" t="s">
        <v>215</v>
      </c>
      <c r="C11" s="176" t="s">
        <v>127</v>
      </c>
      <c r="D11" s="177" t="s">
        <v>132</v>
      </c>
      <c r="E11" s="178">
        <v>1000</v>
      </c>
      <c r="F11" s="186" t="s">
        <v>130</v>
      </c>
      <c r="G11" s="180">
        <v>2</v>
      </c>
      <c r="H11" s="180">
        <v>2.2200000000000002</v>
      </c>
      <c r="I11" s="177" t="s">
        <v>37</v>
      </c>
      <c r="J11" s="179">
        <v>34.4</v>
      </c>
      <c r="K11" s="179">
        <v>17.2</v>
      </c>
      <c r="L11" s="181">
        <v>50</v>
      </c>
      <c r="M11" s="182">
        <v>0.61</v>
      </c>
      <c r="N11" s="182">
        <v>0.02</v>
      </c>
      <c r="O11" s="183">
        <v>96.721311475409834</v>
      </c>
      <c r="P11" s="184">
        <v>4</v>
      </c>
      <c r="Q11" s="185" t="s">
        <v>168</v>
      </c>
    </row>
    <row r="12" spans="1:17" s="3" customFormat="1" ht="18" x14ac:dyDescent="0.25">
      <c r="A12" s="175" t="s">
        <v>39</v>
      </c>
      <c r="B12" s="176" t="s">
        <v>216</v>
      </c>
      <c r="C12" s="176" t="s">
        <v>127</v>
      </c>
      <c r="D12" s="177">
        <v>250</v>
      </c>
      <c r="E12" s="178">
        <v>750</v>
      </c>
      <c r="F12" s="179">
        <v>3</v>
      </c>
      <c r="G12" s="180">
        <v>2.4</v>
      </c>
      <c r="H12" s="180">
        <v>4</v>
      </c>
      <c r="I12" s="177" t="s">
        <v>37</v>
      </c>
      <c r="J12" s="179">
        <v>35.6</v>
      </c>
      <c r="K12" s="179">
        <v>10</v>
      </c>
      <c r="L12" s="181">
        <v>71.910112359550567</v>
      </c>
      <c r="M12" s="182">
        <v>5.3</v>
      </c>
      <c r="N12" s="182">
        <v>7.0000000000000007E-2</v>
      </c>
      <c r="O12" s="183">
        <v>98.679245283018858</v>
      </c>
      <c r="P12" s="184">
        <v>8</v>
      </c>
      <c r="Q12" s="185" t="s">
        <v>168</v>
      </c>
    </row>
    <row r="13" spans="1:17" s="3" customFormat="1" ht="18.75" thickBot="1" x14ac:dyDescent="0.3">
      <c r="A13" s="187" t="s">
        <v>35</v>
      </c>
      <c r="B13" s="188" t="s">
        <v>214</v>
      </c>
      <c r="C13" s="188" t="s">
        <v>127</v>
      </c>
      <c r="D13" s="189">
        <v>300</v>
      </c>
      <c r="E13" s="190">
        <v>900</v>
      </c>
      <c r="F13" s="191">
        <v>3</v>
      </c>
      <c r="G13" s="192">
        <v>2</v>
      </c>
      <c r="H13" s="192">
        <v>3</v>
      </c>
      <c r="I13" s="189" t="s">
        <v>37</v>
      </c>
      <c r="J13" s="191">
        <v>60.9</v>
      </c>
      <c r="K13" s="191">
        <v>9.8000000000000007</v>
      </c>
      <c r="L13" s="193">
        <v>83.908045977011497</v>
      </c>
      <c r="M13" s="194">
        <v>5.84</v>
      </c>
      <c r="N13" s="194">
        <v>0.03</v>
      </c>
      <c r="O13" s="195">
        <v>99.486301369863</v>
      </c>
      <c r="P13" s="196">
        <v>3</v>
      </c>
      <c r="Q13" s="197" t="s">
        <v>166</v>
      </c>
    </row>
    <row r="14" spans="1:17" s="23" customFormat="1" x14ac:dyDescent="0.25">
      <c r="A14" s="124" t="s">
        <v>69</v>
      </c>
      <c r="B14" s="167"/>
      <c r="C14" s="167"/>
      <c r="D14" s="168"/>
      <c r="E14" s="169"/>
      <c r="F14" s="168"/>
      <c r="G14" s="168"/>
      <c r="H14" s="168"/>
      <c r="I14" s="168"/>
      <c r="J14" s="168"/>
      <c r="K14" s="168"/>
      <c r="L14" s="198"/>
      <c r="M14" s="199"/>
      <c r="N14" s="77"/>
      <c r="O14" s="200"/>
      <c r="P14" s="201"/>
      <c r="Q14" s="202"/>
    </row>
    <row r="15" spans="1:17" s="23" customFormat="1" ht="15.75" thickBot="1" x14ac:dyDescent="0.3">
      <c r="A15" s="149" t="s">
        <v>70</v>
      </c>
      <c r="B15" s="150" t="s">
        <v>218</v>
      </c>
      <c r="C15" s="150" t="s">
        <v>36</v>
      </c>
      <c r="D15" s="151">
        <v>150</v>
      </c>
      <c r="E15" s="152">
        <f>15000/6</f>
        <v>2500</v>
      </c>
      <c r="F15" s="151">
        <v>16.7</v>
      </c>
      <c r="G15" s="151">
        <v>3</v>
      </c>
      <c r="H15" s="151">
        <v>2.54</v>
      </c>
      <c r="I15" s="151" t="s">
        <v>71</v>
      </c>
      <c r="J15" s="151">
        <v>20</v>
      </c>
      <c r="K15" s="151">
        <v>4.5</v>
      </c>
      <c r="L15" s="203">
        <f t="shared" ref="L15:L18" si="2">100*((J15-K15)/J15)</f>
        <v>77.5</v>
      </c>
      <c r="M15" s="204">
        <v>3.2</v>
      </c>
      <c r="N15" s="153">
        <v>0.03</v>
      </c>
      <c r="O15" s="205">
        <f t="shared" ref="O15:O18" si="3">100*((M15-N15)/M15)</f>
        <v>99.062500000000014</v>
      </c>
      <c r="P15" s="206">
        <v>6</v>
      </c>
      <c r="Q15" s="207"/>
    </row>
    <row r="16" spans="1:17" s="23" customFormat="1" x14ac:dyDescent="0.25">
      <c r="A16" s="124" t="s">
        <v>119</v>
      </c>
      <c r="B16" s="167"/>
      <c r="C16" s="167"/>
      <c r="D16" s="168"/>
      <c r="E16" s="168"/>
      <c r="F16" s="168"/>
      <c r="G16" s="168"/>
      <c r="H16" s="168"/>
      <c r="I16" s="168"/>
      <c r="J16" s="168"/>
      <c r="K16" s="168"/>
      <c r="L16" s="198"/>
      <c r="M16" s="199"/>
      <c r="N16" s="77"/>
      <c r="O16" s="198"/>
      <c r="P16" s="174"/>
      <c r="Q16" s="112"/>
    </row>
    <row r="17" spans="1:17" s="23" customFormat="1" x14ac:dyDescent="0.25">
      <c r="A17" s="224" t="s">
        <v>223</v>
      </c>
      <c r="B17" s="120" t="s">
        <v>219</v>
      </c>
      <c r="C17" s="120" t="s">
        <v>36</v>
      </c>
      <c r="D17" s="122">
        <v>300</v>
      </c>
      <c r="E17" s="229">
        <v>6000</v>
      </c>
      <c r="F17" s="230">
        <f>E17/D17</f>
        <v>20</v>
      </c>
      <c r="G17" s="122">
        <v>8</v>
      </c>
      <c r="H17" s="122"/>
      <c r="I17" s="122" t="s">
        <v>198</v>
      </c>
      <c r="J17" s="122">
        <v>120</v>
      </c>
      <c r="K17" s="122">
        <v>59</v>
      </c>
      <c r="L17" s="231">
        <f t="shared" ref="L17" si="4">100*((J17-K17)/J17)</f>
        <v>50.833333333333329</v>
      </c>
      <c r="M17" s="220">
        <v>11.9</v>
      </c>
      <c r="N17" s="221">
        <v>2</v>
      </c>
      <c r="O17" s="231">
        <f t="shared" si="3"/>
        <v>83.193277310924373</v>
      </c>
      <c r="P17" s="222"/>
      <c r="Q17" s="223"/>
    </row>
    <row r="18" spans="1:17" s="23" customFormat="1" ht="15.75" thickBot="1" x14ac:dyDescent="0.3">
      <c r="A18" s="149" t="s">
        <v>224</v>
      </c>
      <c r="B18" s="225" t="s">
        <v>219</v>
      </c>
      <c r="C18" s="225" t="s">
        <v>36</v>
      </c>
      <c r="D18" s="213">
        <v>300</v>
      </c>
      <c r="E18" s="226">
        <v>6000</v>
      </c>
      <c r="F18" s="227">
        <f>E18/D18</f>
        <v>20</v>
      </c>
      <c r="G18" s="213">
        <v>8</v>
      </c>
      <c r="H18" s="213"/>
      <c r="I18" s="213" t="s">
        <v>198</v>
      </c>
      <c r="J18" s="213">
        <v>120</v>
      </c>
      <c r="K18" s="213">
        <v>59</v>
      </c>
      <c r="L18" s="228">
        <f t="shared" si="2"/>
        <v>50.833333333333329</v>
      </c>
      <c r="M18" s="208">
        <v>1.4</v>
      </c>
      <c r="N18" s="153">
        <v>0.05</v>
      </c>
      <c r="O18" s="228">
        <f t="shared" si="3"/>
        <v>96.428571428571431</v>
      </c>
      <c r="P18" s="209"/>
      <c r="Q18" s="113"/>
    </row>
    <row r="19" spans="1:17" s="23" customFormat="1" x14ac:dyDescent="0.25">
      <c r="A19" s="124" t="s">
        <v>23</v>
      </c>
      <c r="B19" s="167"/>
      <c r="C19" s="167"/>
      <c r="D19" s="168"/>
      <c r="E19" s="168"/>
      <c r="F19" s="168"/>
      <c r="G19" s="168"/>
      <c r="H19" s="168"/>
      <c r="I19" s="168"/>
      <c r="J19" s="168"/>
      <c r="K19" s="168"/>
      <c r="L19" s="198"/>
      <c r="M19" s="199"/>
      <c r="N19" s="77"/>
      <c r="O19" s="198"/>
      <c r="P19" s="174"/>
      <c r="Q19" s="202"/>
    </row>
    <row r="20" spans="1:17" s="23" customFormat="1" ht="15.75" thickBot="1" x14ac:dyDescent="0.3">
      <c r="A20" s="149" t="s">
        <v>208</v>
      </c>
      <c r="B20" s="150" t="s">
        <v>209</v>
      </c>
      <c r="C20" s="150" t="s">
        <v>221</v>
      </c>
      <c r="D20" s="151"/>
      <c r="E20" s="151"/>
      <c r="F20" s="151"/>
      <c r="G20" s="151"/>
      <c r="H20" s="151"/>
      <c r="I20" s="151"/>
      <c r="J20" s="151"/>
      <c r="K20" s="151"/>
      <c r="L20" s="203"/>
      <c r="M20" s="208" t="s">
        <v>211</v>
      </c>
      <c r="N20" s="153" t="s">
        <v>212</v>
      </c>
      <c r="O20" s="203" t="s">
        <v>213</v>
      </c>
      <c r="P20" s="209"/>
      <c r="Q20" s="207"/>
    </row>
    <row r="21" spans="1:17" x14ac:dyDescent="0.25">
      <c r="B21" s="3" t="s">
        <v>17</v>
      </c>
    </row>
    <row r="22" spans="1:17" x14ac:dyDescent="0.25">
      <c r="B22" s="3" t="s">
        <v>18</v>
      </c>
    </row>
    <row r="23" spans="1:17" x14ac:dyDescent="0.25">
      <c r="B23" s="3" t="s">
        <v>220</v>
      </c>
    </row>
    <row r="24" spans="1:17" x14ac:dyDescent="0.25">
      <c r="B24" s="3" t="s">
        <v>19</v>
      </c>
    </row>
    <row r="25" spans="1:17" x14ac:dyDescent="0.25">
      <c r="B25" s="3" t="s">
        <v>20</v>
      </c>
    </row>
    <row r="26" spans="1:17" x14ac:dyDescent="0.25">
      <c r="B26" t="s">
        <v>210</v>
      </c>
    </row>
    <row r="27" spans="1:17" x14ac:dyDescent="0.25">
      <c r="A27" s="211"/>
      <c r="B27" s="211"/>
      <c r="C27" s="211"/>
    </row>
    <row r="28" spans="1:17" x14ac:dyDescent="0.25">
      <c r="A28" s="211"/>
      <c r="B28" s="211"/>
      <c r="C28" s="211"/>
    </row>
    <row r="29" spans="1:17" x14ac:dyDescent="0.25">
      <c r="A29" s="212"/>
      <c r="B29" s="211"/>
      <c r="C29" s="211"/>
    </row>
    <row r="30" spans="1:17" x14ac:dyDescent="0.25">
      <c r="A30" s="212"/>
      <c r="B30" s="211"/>
      <c r="C30" s="211"/>
    </row>
    <row r="31" spans="1:17" x14ac:dyDescent="0.25">
      <c r="A31" s="211"/>
      <c r="B31" s="211"/>
      <c r="C31" s="211"/>
    </row>
    <row r="32" spans="1:17" x14ac:dyDescent="0.25">
      <c r="A32" s="211"/>
      <c r="B32" s="211"/>
      <c r="C32" s="211"/>
    </row>
    <row r="33" spans="1:3" x14ac:dyDescent="0.25">
      <c r="A33" s="212"/>
      <c r="B33" s="211"/>
      <c r="C33" s="211"/>
    </row>
    <row r="34" spans="1:3" x14ac:dyDescent="0.25">
      <c r="A34" s="212"/>
      <c r="B34" s="211"/>
      <c r="C34" s="211"/>
    </row>
    <row r="35" spans="1:3" x14ac:dyDescent="0.25">
      <c r="A35" s="211"/>
      <c r="B35" s="211"/>
      <c r="C35" s="211"/>
    </row>
    <row r="36" spans="1:3" x14ac:dyDescent="0.25">
      <c r="A36" s="211"/>
      <c r="B36" s="211"/>
      <c r="C36" s="211"/>
    </row>
    <row r="37" spans="1:3" x14ac:dyDescent="0.25">
      <c r="A37" s="211"/>
      <c r="B37" s="211"/>
      <c r="C37" s="2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opLeftCell="D1" workbookViewId="0">
      <pane ySplit="2" topLeftCell="A18" activePane="bottomLeft" state="frozen"/>
      <selection pane="bottomLeft" activeCell="M24" sqref="M24"/>
    </sheetView>
  </sheetViews>
  <sheetFormatPr defaultRowHeight="15" x14ac:dyDescent="0.25"/>
  <cols>
    <col min="1" max="1" width="27.28515625" style="3" customWidth="1"/>
    <col min="2" max="2" width="22.5703125" style="3" customWidth="1"/>
    <col min="3" max="3" width="20.42578125" style="3" bestFit="1" customWidth="1"/>
    <col min="4" max="4" width="15.140625" style="4" customWidth="1"/>
    <col min="5" max="5" width="11.140625" style="4" customWidth="1"/>
    <col min="6" max="6" width="14.28515625" style="4" bestFit="1" customWidth="1"/>
    <col min="7" max="7" width="16.7109375" style="4" customWidth="1"/>
    <col min="8" max="8" width="15" style="4" bestFit="1" customWidth="1"/>
    <col min="9" max="9" width="15" style="86" customWidth="1"/>
    <col min="10" max="10" width="14.5703125" style="4" bestFit="1" customWidth="1"/>
    <col min="11" max="11" width="17.42578125" style="86" bestFit="1" customWidth="1"/>
    <col min="12" max="12" width="11.5703125" style="3" bestFit="1" customWidth="1"/>
    <col min="13" max="13" width="9.140625" style="3"/>
    <col min="14" max="14" width="12.5703125" style="3" bestFit="1" customWidth="1"/>
    <col min="15" max="15" width="18.7109375" style="86" customWidth="1"/>
    <col min="16" max="16" width="13.85546875" style="3" customWidth="1"/>
    <col min="17" max="16384" width="9.140625" style="3"/>
  </cols>
  <sheetData>
    <row r="1" spans="1:16" s="1" customFormat="1" ht="45" x14ac:dyDescent="0.25">
      <c r="A1" s="5" t="s">
        <v>0</v>
      </c>
      <c r="B1" s="6" t="s">
        <v>1</v>
      </c>
      <c r="C1" s="6" t="s">
        <v>2</v>
      </c>
      <c r="D1" s="137" t="s">
        <v>88</v>
      </c>
      <c r="E1" s="7" t="s">
        <v>4</v>
      </c>
      <c r="F1" s="7" t="s">
        <v>5</v>
      </c>
      <c r="G1" s="7" t="s">
        <v>3</v>
      </c>
      <c r="H1" s="7" t="s">
        <v>47</v>
      </c>
      <c r="I1" s="7" t="s">
        <v>133</v>
      </c>
      <c r="J1" s="7" t="s">
        <v>49</v>
      </c>
      <c r="K1" s="7" t="s">
        <v>143</v>
      </c>
      <c r="L1" s="7" t="s">
        <v>43</v>
      </c>
      <c r="M1" s="7" t="s">
        <v>44</v>
      </c>
      <c r="N1" s="138" t="s">
        <v>15</v>
      </c>
      <c r="O1" s="139" t="s">
        <v>165</v>
      </c>
      <c r="P1" s="1" t="s">
        <v>171</v>
      </c>
    </row>
    <row r="2" spans="1:16" s="1" customFormat="1" ht="15.75" thickBot="1" x14ac:dyDescent="0.3">
      <c r="A2" s="8"/>
      <c r="B2" s="9"/>
      <c r="C2" s="9"/>
      <c r="D2" s="10" t="s">
        <v>6</v>
      </c>
      <c r="E2" s="10" t="s">
        <v>6</v>
      </c>
      <c r="F2" s="10" t="s">
        <v>7</v>
      </c>
      <c r="G2" s="10" t="s">
        <v>65</v>
      </c>
      <c r="H2" s="10" t="s">
        <v>7</v>
      </c>
      <c r="I2" s="10" t="s">
        <v>7</v>
      </c>
      <c r="J2" s="10" t="s">
        <v>8</v>
      </c>
      <c r="K2" s="10" t="s">
        <v>8</v>
      </c>
      <c r="L2" s="10" t="s">
        <v>14</v>
      </c>
      <c r="M2" s="10" t="s">
        <v>14</v>
      </c>
      <c r="N2" s="140" t="s">
        <v>16</v>
      </c>
      <c r="O2" s="141"/>
    </row>
    <row r="3" spans="1:16" s="1" customFormat="1" x14ac:dyDescent="0.25">
      <c r="A3" s="33" t="s">
        <v>34</v>
      </c>
      <c r="B3" s="24"/>
      <c r="C3" s="24"/>
      <c r="D3" s="24"/>
      <c r="E3" s="24"/>
      <c r="F3" s="24"/>
      <c r="G3" s="25"/>
      <c r="H3" s="25"/>
      <c r="I3" s="25"/>
      <c r="J3" s="25"/>
      <c r="K3" s="25"/>
      <c r="L3" s="25"/>
      <c r="M3" s="25"/>
      <c r="N3" s="102"/>
      <c r="O3" s="35"/>
    </row>
    <row r="4" spans="1:16" x14ac:dyDescent="0.25">
      <c r="A4" s="26" t="s">
        <v>134</v>
      </c>
      <c r="B4" s="17" t="s">
        <v>135</v>
      </c>
      <c r="C4" s="17" t="s">
        <v>136</v>
      </c>
      <c r="D4" s="17"/>
      <c r="E4" s="17"/>
      <c r="F4" s="91">
        <v>10</v>
      </c>
      <c r="G4" s="18">
        <v>2739875</v>
      </c>
      <c r="H4" s="18">
        <v>2</v>
      </c>
      <c r="I4" s="91">
        <v>4</v>
      </c>
      <c r="J4" s="18">
        <v>4</v>
      </c>
      <c r="K4" s="94">
        <v>1</v>
      </c>
      <c r="L4" s="18">
        <v>1.82</v>
      </c>
      <c r="M4" s="18">
        <v>0.36</v>
      </c>
      <c r="N4" s="103">
        <f>100*((L4-M4)/L4)</f>
        <v>80.219780219780219</v>
      </c>
      <c r="O4" s="37" t="s">
        <v>166</v>
      </c>
    </row>
    <row r="5" spans="1:16" x14ac:dyDescent="0.25">
      <c r="A5" s="26" t="s">
        <v>137</v>
      </c>
      <c r="B5" s="17" t="s">
        <v>138</v>
      </c>
      <c r="C5" s="17" t="s">
        <v>136</v>
      </c>
      <c r="D5" s="17"/>
      <c r="E5" s="17"/>
      <c r="F5" s="91">
        <v>10</v>
      </c>
      <c r="G5" s="18">
        <v>2228877</v>
      </c>
      <c r="H5" s="18">
        <v>2</v>
      </c>
      <c r="I5" s="91">
        <v>4</v>
      </c>
      <c r="J5" s="18">
        <v>4</v>
      </c>
      <c r="K5" s="94">
        <v>1</v>
      </c>
      <c r="L5" s="18">
        <v>0.13</v>
      </c>
      <c r="M5" s="18">
        <v>0.02</v>
      </c>
      <c r="N5" s="104">
        <f t="shared" ref="N5:N17" si="0">100*((L5-M5)/L5)</f>
        <v>84.615384615384613</v>
      </c>
      <c r="O5" s="37" t="s">
        <v>169</v>
      </c>
    </row>
    <row r="6" spans="1:16" x14ac:dyDescent="0.25">
      <c r="A6" s="26" t="s">
        <v>58</v>
      </c>
      <c r="B6" s="17" t="s">
        <v>135</v>
      </c>
      <c r="C6" s="17" t="s">
        <v>136</v>
      </c>
      <c r="D6" s="17"/>
      <c r="E6" s="17"/>
      <c r="F6" s="91">
        <v>10</v>
      </c>
      <c r="G6" s="18">
        <v>10435297</v>
      </c>
      <c r="H6" s="18">
        <v>10</v>
      </c>
      <c r="I6" s="91">
        <v>5</v>
      </c>
      <c r="J6" s="18">
        <v>3.9</v>
      </c>
      <c r="K6" s="94">
        <v>0.78</v>
      </c>
      <c r="L6" s="18">
        <v>0.1</v>
      </c>
      <c r="M6" s="18">
        <v>0.01</v>
      </c>
      <c r="N6" s="104">
        <f t="shared" si="0"/>
        <v>90</v>
      </c>
      <c r="O6" s="37" t="s">
        <v>166</v>
      </c>
    </row>
    <row r="7" spans="1:16" x14ac:dyDescent="0.25">
      <c r="A7" s="26" t="s">
        <v>45</v>
      </c>
      <c r="B7" s="17" t="s">
        <v>139</v>
      </c>
      <c r="C7" s="17" t="s">
        <v>136</v>
      </c>
      <c r="D7" s="17"/>
      <c r="E7" s="17"/>
      <c r="F7" s="91">
        <v>6</v>
      </c>
      <c r="G7" s="18">
        <v>5810573</v>
      </c>
      <c r="H7" s="18">
        <v>2</v>
      </c>
      <c r="I7" s="91">
        <v>5</v>
      </c>
      <c r="J7" s="18">
        <v>2.5</v>
      </c>
      <c r="K7" s="94">
        <v>0.5</v>
      </c>
      <c r="L7" s="18">
        <v>0.45</v>
      </c>
      <c r="M7" s="18">
        <v>0.04</v>
      </c>
      <c r="N7" s="104">
        <f t="shared" si="0"/>
        <v>91.111111111111114</v>
      </c>
      <c r="O7" s="37" t="s">
        <v>168</v>
      </c>
    </row>
    <row r="8" spans="1:16" x14ac:dyDescent="0.25">
      <c r="A8" s="26" t="s">
        <v>63</v>
      </c>
      <c r="B8" s="17" t="s">
        <v>139</v>
      </c>
      <c r="C8" s="17" t="s">
        <v>136</v>
      </c>
      <c r="D8" s="17"/>
      <c r="E8" s="17"/>
      <c r="F8" s="91">
        <v>2</v>
      </c>
      <c r="G8" s="18">
        <v>3962351</v>
      </c>
      <c r="H8" s="18">
        <v>2</v>
      </c>
      <c r="I8" s="91">
        <v>2</v>
      </c>
      <c r="J8" s="18">
        <v>2</v>
      </c>
      <c r="K8" s="94">
        <v>1</v>
      </c>
      <c r="L8" s="18">
        <v>0.67</v>
      </c>
      <c r="M8" s="18">
        <v>7.0000000000000007E-2</v>
      </c>
      <c r="N8" s="104">
        <f t="shared" si="0"/>
        <v>89.552238805970148</v>
      </c>
      <c r="O8" s="37" t="s">
        <v>168</v>
      </c>
    </row>
    <row r="9" spans="1:16" x14ac:dyDescent="0.25">
      <c r="A9" s="26" t="s">
        <v>59</v>
      </c>
      <c r="B9" s="17" t="s">
        <v>139</v>
      </c>
      <c r="C9" s="17" t="s">
        <v>136</v>
      </c>
      <c r="D9" s="17"/>
      <c r="E9" s="17"/>
      <c r="F9" s="91">
        <v>2</v>
      </c>
      <c r="G9" s="18">
        <v>14432390</v>
      </c>
      <c r="H9" s="18">
        <v>2</v>
      </c>
      <c r="I9" s="91">
        <v>2</v>
      </c>
      <c r="J9" s="18">
        <v>2</v>
      </c>
      <c r="K9" s="94">
        <v>1</v>
      </c>
      <c r="L9" s="18">
        <v>0.13</v>
      </c>
      <c r="M9" s="18">
        <v>0.02</v>
      </c>
      <c r="N9" s="104">
        <f t="shared" si="0"/>
        <v>84.615384615384613</v>
      </c>
      <c r="O9" s="37" t="s">
        <v>170</v>
      </c>
    </row>
    <row r="10" spans="1:16" x14ac:dyDescent="0.25">
      <c r="A10" s="26" t="s">
        <v>60</v>
      </c>
      <c r="B10" s="17" t="s">
        <v>135</v>
      </c>
      <c r="C10" s="17" t="s">
        <v>136</v>
      </c>
      <c r="D10" s="17"/>
      <c r="E10" s="17"/>
      <c r="F10" s="91" t="s">
        <v>160</v>
      </c>
      <c r="G10" s="18">
        <v>4774243</v>
      </c>
      <c r="H10" s="18">
        <v>2</v>
      </c>
      <c r="I10" s="91">
        <v>4</v>
      </c>
      <c r="J10" s="18">
        <v>6</v>
      </c>
      <c r="K10" s="94">
        <v>1.5</v>
      </c>
      <c r="L10" s="18">
        <v>0.09</v>
      </c>
      <c r="M10" s="18">
        <v>0.02</v>
      </c>
      <c r="N10" s="104">
        <f t="shared" si="0"/>
        <v>77.777777777777771</v>
      </c>
      <c r="O10" s="37" t="s">
        <v>166</v>
      </c>
    </row>
    <row r="11" spans="1:16" x14ac:dyDescent="0.25">
      <c r="A11" s="26" t="s">
        <v>140</v>
      </c>
      <c r="B11" s="17" t="s">
        <v>135</v>
      </c>
      <c r="C11" s="17" t="s">
        <v>136</v>
      </c>
      <c r="D11" s="17"/>
      <c r="E11" s="17"/>
      <c r="F11" s="91">
        <v>10</v>
      </c>
      <c r="G11" s="18">
        <v>3933170</v>
      </c>
      <c r="H11" s="18">
        <v>3</v>
      </c>
      <c r="I11" s="91">
        <v>5</v>
      </c>
      <c r="J11" s="18">
        <v>5.0999999999999996</v>
      </c>
      <c r="K11" s="94">
        <v>1.02</v>
      </c>
      <c r="L11" s="18">
        <v>1.87</v>
      </c>
      <c r="M11" s="18">
        <v>0.08</v>
      </c>
      <c r="N11" s="104">
        <f t="shared" si="0"/>
        <v>95.721925133689837</v>
      </c>
      <c r="O11" s="37" t="s">
        <v>168</v>
      </c>
    </row>
    <row r="12" spans="1:16" s="85" customFormat="1" x14ac:dyDescent="0.25">
      <c r="A12" s="26" t="s">
        <v>61</v>
      </c>
      <c r="B12" s="90" t="s">
        <v>139</v>
      </c>
      <c r="C12" s="90" t="s">
        <v>136</v>
      </c>
      <c r="D12" s="90"/>
      <c r="E12" s="90"/>
      <c r="F12" s="91">
        <v>10</v>
      </c>
      <c r="G12" s="91">
        <v>14574762</v>
      </c>
      <c r="H12" s="91">
        <v>4</v>
      </c>
      <c r="I12" s="91">
        <v>7</v>
      </c>
      <c r="J12" s="91">
        <v>7</v>
      </c>
      <c r="K12" s="94">
        <v>1</v>
      </c>
      <c r="L12" s="91">
        <v>3.25</v>
      </c>
      <c r="M12" s="91">
        <v>0.02</v>
      </c>
      <c r="N12" s="104">
        <f t="shared" si="0"/>
        <v>99.384615384615387</v>
      </c>
      <c r="O12" s="37" t="s">
        <v>168</v>
      </c>
    </row>
    <row r="13" spans="1:16" x14ac:dyDescent="0.25">
      <c r="A13" s="26" t="s">
        <v>64</v>
      </c>
      <c r="B13" s="17" t="s">
        <v>139</v>
      </c>
      <c r="C13" s="17" t="s">
        <v>136</v>
      </c>
      <c r="D13" s="17"/>
      <c r="E13" s="17"/>
      <c r="F13" s="91">
        <v>2</v>
      </c>
      <c r="G13" s="18">
        <v>16540219</v>
      </c>
      <c r="H13" s="18">
        <v>2</v>
      </c>
      <c r="I13" s="91">
        <v>2</v>
      </c>
      <c r="J13" s="18">
        <v>2</v>
      </c>
      <c r="K13" s="94">
        <v>1</v>
      </c>
      <c r="L13" s="18">
        <v>0.53</v>
      </c>
      <c r="M13" s="18">
        <v>7.0000000000000007E-2</v>
      </c>
      <c r="N13" s="104">
        <f t="shared" si="0"/>
        <v>86.79245283018868</v>
      </c>
      <c r="O13" s="37" t="s">
        <v>168</v>
      </c>
    </row>
    <row r="14" spans="1:16" x14ac:dyDescent="0.25">
      <c r="A14" s="26" t="s">
        <v>46</v>
      </c>
      <c r="B14" s="17" t="s">
        <v>141</v>
      </c>
      <c r="C14" s="17" t="s">
        <v>136</v>
      </c>
      <c r="D14" s="17"/>
      <c r="E14" s="17"/>
      <c r="F14" s="91" t="s">
        <v>161</v>
      </c>
      <c r="G14" s="18">
        <v>4661301</v>
      </c>
      <c r="H14" s="18">
        <v>2</v>
      </c>
      <c r="I14" s="91">
        <v>10</v>
      </c>
      <c r="J14" s="18">
        <v>2</v>
      </c>
      <c r="K14" s="94">
        <v>0.2</v>
      </c>
      <c r="L14" s="18">
        <v>0.56999999999999995</v>
      </c>
      <c r="M14" s="18">
        <v>0.06</v>
      </c>
      <c r="N14" s="104">
        <f t="shared" si="0"/>
        <v>89.473684210526329</v>
      </c>
      <c r="O14" s="37" t="s">
        <v>168</v>
      </c>
      <c r="P14" s="3" t="s">
        <v>142</v>
      </c>
    </row>
    <row r="15" spans="1:16" ht="15.75" thickBot="1" x14ac:dyDescent="0.3">
      <c r="A15" s="27" t="s">
        <v>62</v>
      </c>
      <c r="B15" s="28" t="s">
        <v>139</v>
      </c>
      <c r="C15" s="28" t="s">
        <v>136</v>
      </c>
      <c r="D15" s="28"/>
      <c r="E15" s="28"/>
      <c r="F15" s="97" t="s">
        <v>162</v>
      </c>
      <c r="G15" s="29">
        <v>3596310</v>
      </c>
      <c r="H15" s="29">
        <v>2</v>
      </c>
      <c r="I15" s="29">
        <v>9</v>
      </c>
      <c r="J15" s="29">
        <v>5.3</v>
      </c>
      <c r="K15" s="95">
        <v>0.58888888888888891</v>
      </c>
      <c r="L15" s="29">
        <v>8.5500000000000007</v>
      </c>
      <c r="M15" s="30">
        <v>7.0000000000000007E-2</v>
      </c>
      <c r="N15" s="105">
        <f t="shared" si="0"/>
        <v>99.181286549707607</v>
      </c>
      <c r="O15" s="38" t="s">
        <v>168</v>
      </c>
    </row>
    <row r="16" spans="1:16" x14ac:dyDescent="0.25">
      <c r="A16" s="11" t="s">
        <v>69</v>
      </c>
      <c r="B16" s="31"/>
      <c r="C16" s="31"/>
      <c r="D16" s="31"/>
      <c r="E16" s="31"/>
      <c r="F16" s="31"/>
      <c r="G16" s="32"/>
      <c r="H16" s="32"/>
      <c r="I16" s="32"/>
      <c r="J16" s="32"/>
      <c r="K16" s="32"/>
      <c r="L16" s="32"/>
      <c r="M16" s="32"/>
      <c r="N16" s="106"/>
      <c r="O16" s="36"/>
    </row>
    <row r="17" spans="1:16" ht="15.75" thickBot="1" x14ac:dyDescent="0.3">
      <c r="A17" s="50" t="s">
        <v>72</v>
      </c>
      <c r="B17" s="28" t="s">
        <v>73</v>
      </c>
      <c r="C17" s="28" t="s">
        <v>74</v>
      </c>
      <c r="D17" s="51">
        <v>350</v>
      </c>
      <c r="E17" s="52">
        <v>8000</v>
      </c>
      <c r="F17" s="53">
        <f>E17/D17</f>
        <v>22.857142857142858</v>
      </c>
      <c r="G17" s="29">
        <f>350*24*365</f>
        <v>3066000</v>
      </c>
      <c r="H17" s="29">
        <v>6</v>
      </c>
      <c r="I17" s="29"/>
      <c r="J17" s="29">
        <v>0.5</v>
      </c>
      <c r="K17" s="29"/>
      <c r="L17" s="29">
        <v>8</v>
      </c>
      <c r="M17" s="29">
        <v>0.2</v>
      </c>
      <c r="N17" s="105">
        <f t="shared" si="0"/>
        <v>97.5</v>
      </c>
      <c r="O17" s="110"/>
    </row>
    <row r="18" spans="1:16" x14ac:dyDescent="0.25">
      <c r="A18" s="11" t="s">
        <v>33</v>
      </c>
      <c r="B18" s="31"/>
      <c r="C18" s="31"/>
      <c r="D18" s="31"/>
      <c r="E18" s="31"/>
      <c r="F18" s="31"/>
      <c r="G18" s="32"/>
      <c r="H18" s="32"/>
      <c r="I18" s="32"/>
      <c r="J18" s="32"/>
      <c r="K18" s="32"/>
      <c r="L18" s="32"/>
      <c r="M18" s="32"/>
      <c r="N18" s="106"/>
      <c r="O18" s="80"/>
    </row>
    <row r="19" spans="1:16" ht="32.25" x14ac:dyDescent="0.25">
      <c r="A19" s="39" t="s">
        <v>78</v>
      </c>
      <c r="B19" s="40" t="s">
        <v>79</v>
      </c>
      <c r="C19" s="41" t="s">
        <v>80</v>
      </c>
      <c r="D19" s="49" t="s">
        <v>81</v>
      </c>
      <c r="E19" s="49" t="s">
        <v>82</v>
      </c>
      <c r="F19" s="49" t="s">
        <v>124</v>
      </c>
      <c r="G19" s="42">
        <v>2500000</v>
      </c>
      <c r="H19" s="43">
        <v>3</v>
      </c>
      <c r="I19" s="43">
        <v>8</v>
      </c>
      <c r="J19" s="43">
        <v>4.8</v>
      </c>
      <c r="K19" s="43"/>
      <c r="L19" s="43">
        <v>6.2</v>
      </c>
      <c r="M19" s="43">
        <v>0.2</v>
      </c>
      <c r="N19" s="107">
        <f t="shared" ref="N19:N20" si="1">100*((L19-M19)/L19)</f>
        <v>96.774193548387089</v>
      </c>
      <c r="O19" s="37"/>
    </row>
    <row r="20" spans="1:16" ht="30.75" thickBot="1" x14ac:dyDescent="0.3">
      <c r="A20" s="44" t="s">
        <v>83</v>
      </c>
      <c r="B20" s="45" t="s">
        <v>84</v>
      </c>
      <c r="C20" s="46" t="s">
        <v>85</v>
      </c>
      <c r="D20" s="54" t="s">
        <v>86</v>
      </c>
      <c r="E20" s="55"/>
      <c r="F20" s="56" t="s">
        <v>125</v>
      </c>
      <c r="G20" s="47">
        <v>4000000</v>
      </c>
      <c r="H20" s="55" t="s">
        <v>87</v>
      </c>
      <c r="I20" s="48">
        <v>2</v>
      </c>
      <c r="J20" s="48">
        <v>1.5</v>
      </c>
      <c r="K20" s="48"/>
      <c r="L20" s="48">
        <v>0.2</v>
      </c>
      <c r="M20" s="48">
        <v>0.01</v>
      </c>
      <c r="N20" s="108">
        <f t="shared" si="1"/>
        <v>95</v>
      </c>
      <c r="O20" s="38"/>
    </row>
    <row r="21" spans="1:16" x14ac:dyDescent="0.25">
      <c r="A21" s="11" t="s">
        <v>112</v>
      </c>
      <c r="B21" s="31"/>
      <c r="C21" s="31"/>
      <c r="D21" s="31"/>
      <c r="E21" s="31"/>
      <c r="F21" s="31"/>
      <c r="G21" s="32"/>
      <c r="H21" s="32"/>
      <c r="I21" s="32"/>
      <c r="J21" s="32"/>
      <c r="K21" s="32"/>
      <c r="L21" s="32"/>
      <c r="M21" s="32"/>
      <c r="N21" s="106"/>
      <c r="O21" s="36"/>
    </row>
    <row r="22" spans="1:16" x14ac:dyDescent="0.25">
      <c r="A22" s="68" t="s">
        <v>97</v>
      </c>
      <c r="B22" s="40" t="s">
        <v>117</v>
      </c>
      <c r="C22" s="14"/>
      <c r="D22" s="14"/>
      <c r="E22" s="14"/>
      <c r="F22" s="14"/>
      <c r="G22" s="134">
        <v>2402369</v>
      </c>
      <c r="H22" s="15">
        <v>5</v>
      </c>
      <c r="I22" s="88"/>
      <c r="J22" s="15"/>
      <c r="K22" s="88"/>
      <c r="L22" s="15">
        <v>0.72</v>
      </c>
      <c r="M22" s="62">
        <v>0.05</v>
      </c>
      <c r="N22" s="104">
        <f t="shared" ref="N22:N29" si="2">100*((L22-M22)/L22)</f>
        <v>93.055555555555543</v>
      </c>
      <c r="O22" s="37"/>
    </row>
    <row r="23" spans="1:16" s="61" customFormat="1" x14ac:dyDescent="0.25">
      <c r="A23" s="68" t="s">
        <v>99</v>
      </c>
      <c r="B23" s="40" t="s">
        <v>118</v>
      </c>
      <c r="C23" s="14"/>
      <c r="D23" s="14"/>
      <c r="E23" s="14"/>
      <c r="F23" s="14"/>
      <c r="G23" s="134">
        <v>1138220</v>
      </c>
      <c r="H23" s="15">
        <v>1</v>
      </c>
      <c r="I23" s="88"/>
      <c r="J23" s="15"/>
      <c r="K23" s="88"/>
      <c r="L23" s="15">
        <v>0.08</v>
      </c>
      <c r="M23" s="63">
        <v>0</v>
      </c>
      <c r="N23" s="104">
        <f t="shared" si="2"/>
        <v>100</v>
      </c>
      <c r="O23" s="37"/>
      <c r="P23" s="64" t="s">
        <v>107</v>
      </c>
    </row>
    <row r="24" spans="1:16" s="61" customFormat="1" ht="15.75" thickBot="1" x14ac:dyDescent="0.3">
      <c r="A24" s="69" t="s">
        <v>105</v>
      </c>
      <c r="B24" s="46" t="s">
        <v>118</v>
      </c>
      <c r="C24" s="70"/>
      <c r="D24" s="70"/>
      <c r="E24" s="70"/>
      <c r="F24" s="70"/>
      <c r="G24" s="135">
        <v>1998832</v>
      </c>
      <c r="H24" s="71">
        <v>1</v>
      </c>
      <c r="I24" s="71"/>
      <c r="J24" s="71"/>
      <c r="K24" s="71"/>
      <c r="L24" s="71">
        <v>3.06</v>
      </c>
      <c r="M24" s="78">
        <v>0.08</v>
      </c>
      <c r="N24" s="109">
        <f t="shared" si="2"/>
        <v>97.385620915032675</v>
      </c>
      <c r="O24" s="110"/>
      <c r="P24" s="64" t="s">
        <v>107</v>
      </c>
    </row>
    <row r="25" spans="1:16" s="61" customFormat="1" x14ac:dyDescent="0.25">
      <c r="A25" s="75" t="s">
        <v>115</v>
      </c>
      <c r="B25" s="76"/>
      <c r="C25" s="31"/>
      <c r="D25" s="31"/>
      <c r="E25" s="31"/>
      <c r="F25" s="31"/>
      <c r="G25" s="136"/>
      <c r="H25" s="32"/>
      <c r="I25" s="32"/>
      <c r="J25" s="32"/>
      <c r="K25" s="32"/>
      <c r="L25" s="32"/>
      <c r="M25" s="77"/>
      <c r="N25" s="106"/>
      <c r="O25" s="112"/>
    </row>
    <row r="26" spans="1:16" s="61" customFormat="1" ht="15.75" thickBot="1" x14ac:dyDescent="0.3">
      <c r="A26" s="69" t="s">
        <v>116</v>
      </c>
      <c r="B26" s="216" t="s">
        <v>199</v>
      </c>
      <c r="C26" s="120" t="s">
        <v>136</v>
      </c>
      <c r="D26" s="213" t="s">
        <v>200</v>
      </c>
      <c r="E26" s="213">
        <v>11000</v>
      </c>
      <c r="F26" s="160" t="s">
        <v>201</v>
      </c>
      <c r="G26" s="217">
        <v>12007553.650957597</v>
      </c>
      <c r="H26" s="213">
        <v>4</v>
      </c>
      <c r="I26" s="213">
        <v>5</v>
      </c>
      <c r="J26" s="213"/>
      <c r="K26" s="213">
        <v>1</v>
      </c>
      <c r="L26" s="71">
        <v>4.84</v>
      </c>
      <c r="M26" s="78">
        <v>0.27</v>
      </c>
      <c r="N26" s="109">
        <f t="shared" si="2"/>
        <v>94.421487603305792</v>
      </c>
      <c r="O26" s="113"/>
    </row>
    <row r="27" spans="1:16" s="61" customFormat="1" x14ac:dyDescent="0.25">
      <c r="A27" s="96" t="s">
        <v>23</v>
      </c>
      <c r="B27" s="67"/>
      <c r="C27" s="14"/>
      <c r="D27" s="14"/>
      <c r="E27" s="14"/>
      <c r="F27" s="14"/>
      <c r="G27" s="134"/>
      <c r="H27" s="15"/>
      <c r="I27" s="88"/>
      <c r="J27" s="15"/>
      <c r="K27" s="88"/>
      <c r="L27" s="15"/>
      <c r="M27" s="65"/>
      <c r="N27" s="104"/>
      <c r="O27" s="111"/>
    </row>
    <row r="28" spans="1:16" x14ac:dyDescent="0.25">
      <c r="A28" s="26" t="s">
        <v>177</v>
      </c>
      <c r="B28" s="120" t="s">
        <v>178</v>
      </c>
      <c r="C28" s="120" t="s">
        <v>179</v>
      </c>
      <c r="D28" s="91"/>
      <c r="E28" s="91"/>
      <c r="F28" s="91"/>
      <c r="G28" s="121">
        <v>8000000</v>
      </c>
      <c r="H28" s="122">
        <v>10</v>
      </c>
      <c r="I28" s="122"/>
      <c r="J28" s="122">
        <v>2</v>
      </c>
      <c r="K28" s="122"/>
      <c r="L28" s="123">
        <v>7</v>
      </c>
      <c r="M28" s="123">
        <v>0.2</v>
      </c>
      <c r="N28" s="104">
        <f t="shared" si="2"/>
        <v>97.142857142857139</v>
      </c>
      <c r="O28" s="37"/>
    </row>
    <row r="29" spans="1:16" x14ac:dyDescent="0.25">
      <c r="A29" s="26" t="s">
        <v>180</v>
      </c>
      <c r="B29" s="120" t="s">
        <v>181</v>
      </c>
      <c r="C29" s="120" t="s">
        <v>179</v>
      </c>
      <c r="D29" s="91"/>
      <c r="E29" s="91"/>
      <c r="F29" s="91"/>
      <c r="G29" s="121">
        <v>7500000</v>
      </c>
      <c r="H29" s="122">
        <v>5</v>
      </c>
      <c r="I29" s="122"/>
      <c r="J29" s="122">
        <v>2</v>
      </c>
      <c r="K29" s="122"/>
      <c r="L29" s="123">
        <v>4</v>
      </c>
      <c r="M29" s="123">
        <v>0.2</v>
      </c>
      <c r="N29" s="104">
        <f t="shared" si="2"/>
        <v>95</v>
      </c>
      <c r="O29" s="37"/>
    </row>
    <row r="30" spans="1:16" x14ac:dyDescent="0.25">
      <c r="B30" s="3" t="s">
        <v>17</v>
      </c>
    </row>
    <row r="31" spans="1:16" x14ac:dyDescent="0.25">
      <c r="B31" s="3" t="s">
        <v>18</v>
      </c>
    </row>
    <row r="32" spans="1:16" x14ac:dyDescent="0.25">
      <c r="B32" s="85" t="s">
        <v>220</v>
      </c>
    </row>
    <row r="33" spans="2:2" x14ac:dyDescent="0.25">
      <c r="B33" s="3" t="s">
        <v>19</v>
      </c>
    </row>
    <row r="34" spans="2:2" x14ac:dyDescent="0.25">
      <c r="B34" s="3" t="s">
        <v>20</v>
      </c>
    </row>
    <row r="35" spans="2:2" x14ac:dyDescent="0.25">
      <c r="B35" s="3" t="s">
        <v>48</v>
      </c>
    </row>
    <row r="36" spans="2:2" x14ac:dyDescent="0.25">
      <c r="B36" s="3" t="s">
        <v>222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tabSelected="1" workbookViewId="0">
      <pane ySplit="2" topLeftCell="A3" activePane="bottomLeft" state="frozen"/>
      <selection pane="bottomLeft" activeCell="K30" sqref="K30:L30"/>
    </sheetView>
  </sheetViews>
  <sheetFormatPr defaultRowHeight="15" x14ac:dyDescent="0.25"/>
  <cols>
    <col min="1" max="1" width="27.28515625" style="3" customWidth="1"/>
    <col min="2" max="2" width="22.5703125" style="3" customWidth="1"/>
    <col min="3" max="3" width="15.28515625" style="3" bestFit="1" customWidth="1"/>
    <col min="4" max="4" width="16" style="3" customWidth="1"/>
    <col min="5" max="6" width="16" style="85" customWidth="1"/>
    <col min="7" max="8" width="13.42578125" style="3" customWidth="1"/>
    <col min="9" max="9" width="10.140625" style="4" bestFit="1" customWidth="1"/>
    <col min="10" max="10" width="15.5703125" style="4" bestFit="1" customWidth="1"/>
    <col min="11" max="12" width="11.85546875" style="4" bestFit="1" customWidth="1"/>
    <col min="13" max="13" width="12.5703125" style="4" bestFit="1" customWidth="1"/>
    <col min="14" max="14" width="19.140625" style="86" bestFit="1" customWidth="1"/>
    <col min="15" max="15" width="15.28515625" style="3" customWidth="1"/>
    <col min="16" max="16384" width="9.140625" style="3"/>
  </cols>
  <sheetData>
    <row r="1" spans="1:15" s="1" customFormat="1" ht="45" x14ac:dyDescent="0.25">
      <c r="A1" s="5" t="s">
        <v>0</v>
      </c>
      <c r="B1" s="6" t="s">
        <v>1</v>
      </c>
      <c r="C1" s="6" t="s">
        <v>2</v>
      </c>
      <c r="D1" s="137" t="s">
        <v>89</v>
      </c>
      <c r="E1" s="137" t="s">
        <v>163</v>
      </c>
      <c r="F1" s="137" t="s">
        <v>154</v>
      </c>
      <c r="G1" s="7" t="s">
        <v>4</v>
      </c>
      <c r="H1" s="7" t="s">
        <v>5</v>
      </c>
      <c r="I1" s="7" t="s">
        <v>3</v>
      </c>
      <c r="J1" s="7" t="s">
        <v>50</v>
      </c>
      <c r="K1" s="7" t="s">
        <v>43</v>
      </c>
      <c r="L1" s="7" t="s">
        <v>44</v>
      </c>
      <c r="M1" s="138" t="s">
        <v>15</v>
      </c>
      <c r="N1" s="139" t="s">
        <v>165</v>
      </c>
      <c r="O1" s="144" t="s">
        <v>171</v>
      </c>
    </row>
    <row r="2" spans="1:15" s="1" customFormat="1" ht="15.75" thickBot="1" x14ac:dyDescent="0.3">
      <c r="A2" s="145"/>
      <c r="B2" s="146"/>
      <c r="C2" s="146"/>
      <c r="D2" s="147" t="s">
        <v>6</v>
      </c>
      <c r="E2" s="147" t="s">
        <v>6</v>
      </c>
      <c r="F2" s="147" t="s">
        <v>8</v>
      </c>
      <c r="G2" s="147" t="s">
        <v>6</v>
      </c>
      <c r="H2" s="147" t="s">
        <v>7</v>
      </c>
      <c r="I2" s="147" t="s">
        <v>65</v>
      </c>
      <c r="J2" s="147" t="s">
        <v>7</v>
      </c>
      <c r="K2" s="147" t="s">
        <v>14</v>
      </c>
      <c r="L2" s="147" t="s">
        <v>14</v>
      </c>
      <c r="M2" s="148" t="s">
        <v>16</v>
      </c>
      <c r="N2" s="141"/>
      <c r="O2" s="144"/>
    </row>
    <row r="3" spans="1:15" s="1" customFormat="1" x14ac:dyDescent="0.25">
      <c r="A3" s="11" t="s">
        <v>34</v>
      </c>
      <c r="B3" s="12"/>
      <c r="C3" s="12"/>
      <c r="D3" s="12"/>
      <c r="E3" s="87"/>
      <c r="F3" s="87"/>
      <c r="G3" s="12"/>
      <c r="H3" s="12"/>
      <c r="I3" s="13"/>
      <c r="J3" s="13"/>
      <c r="K3" s="13"/>
      <c r="L3" s="13"/>
      <c r="M3" s="34"/>
      <c r="N3" s="35"/>
      <c r="O3" s="1" t="s">
        <v>153</v>
      </c>
    </row>
    <row r="4" spans="1:15" x14ac:dyDescent="0.25">
      <c r="A4" s="16" t="s">
        <v>144</v>
      </c>
      <c r="B4" s="17" t="s">
        <v>150</v>
      </c>
      <c r="C4" s="17" t="s">
        <v>136</v>
      </c>
      <c r="D4" s="94">
        <v>2.8409090909090908</v>
      </c>
      <c r="E4" s="91">
        <v>250</v>
      </c>
      <c r="F4" s="91">
        <v>1.5</v>
      </c>
      <c r="G4" s="17"/>
      <c r="H4" s="91">
        <v>10</v>
      </c>
      <c r="I4" s="133">
        <v>5787140</v>
      </c>
      <c r="J4" s="18">
        <v>88</v>
      </c>
      <c r="K4" s="18">
        <v>1.43</v>
      </c>
      <c r="L4" s="18">
        <v>0.11</v>
      </c>
      <c r="M4" s="103">
        <f>100*((K4-L4)/K4)</f>
        <v>92.307692307692307</v>
      </c>
      <c r="N4" s="115" t="s">
        <v>169</v>
      </c>
      <c r="O4" s="3" t="s">
        <v>157</v>
      </c>
    </row>
    <row r="5" spans="1:15" s="85" customFormat="1" x14ac:dyDescent="0.25">
      <c r="A5" s="89" t="s">
        <v>66</v>
      </c>
      <c r="B5" s="90" t="s">
        <v>150</v>
      </c>
      <c r="C5" s="90" t="s">
        <v>136</v>
      </c>
      <c r="D5" s="94">
        <v>2.5384615384615383</v>
      </c>
      <c r="E5" s="91">
        <v>165</v>
      </c>
      <c r="F5" s="91">
        <v>2.1</v>
      </c>
      <c r="G5" s="90"/>
      <c r="H5" s="91">
        <v>6</v>
      </c>
      <c r="I5" s="133">
        <v>7841913</v>
      </c>
      <c r="J5" s="91">
        <v>65</v>
      </c>
      <c r="K5" s="91">
        <v>0.37</v>
      </c>
      <c r="L5" s="91">
        <v>0.09</v>
      </c>
      <c r="M5" s="103">
        <f t="shared" ref="M5:M7" si="0">100*((K5-L5)/K5)</f>
        <v>75.675675675675677</v>
      </c>
      <c r="N5" s="115" t="s">
        <v>166</v>
      </c>
      <c r="O5" s="85" t="s">
        <v>158</v>
      </c>
    </row>
    <row r="6" spans="1:15" s="85" customFormat="1" x14ac:dyDescent="0.25">
      <c r="A6" s="89" t="s">
        <v>67</v>
      </c>
      <c r="B6" s="90" t="s">
        <v>151</v>
      </c>
      <c r="C6" s="90" t="s">
        <v>136</v>
      </c>
      <c r="D6" s="94">
        <v>4.5454545454545459</v>
      </c>
      <c r="E6" s="91">
        <v>200</v>
      </c>
      <c r="F6" s="91">
        <v>2</v>
      </c>
      <c r="G6" s="90"/>
      <c r="H6" s="91">
        <v>7.5</v>
      </c>
      <c r="I6" s="133">
        <v>3441220</v>
      </c>
      <c r="J6" s="91">
        <v>44</v>
      </c>
      <c r="K6" s="91">
        <v>0.39</v>
      </c>
      <c r="L6" s="91">
        <v>0.09</v>
      </c>
      <c r="M6" s="103">
        <f t="shared" si="0"/>
        <v>76.923076923076934</v>
      </c>
      <c r="N6" s="115" t="s">
        <v>170</v>
      </c>
      <c r="O6" s="85" t="s">
        <v>158</v>
      </c>
    </row>
    <row r="7" spans="1:15" s="85" customFormat="1" x14ac:dyDescent="0.25">
      <c r="A7" s="89" t="s">
        <v>68</v>
      </c>
      <c r="B7" s="90" t="s">
        <v>150</v>
      </c>
      <c r="C7" s="90" t="s">
        <v>136</v>
      </c>
      <c r="D7" s="94">
        <v>2.5</v>
      </c>
      <c r="E7" s="91">
        <v>250</v>
      </c>
      <c r="F7" s="91">
        <v>2.5</v>
      </c>
      <c r="G7" s="90"/>
      <c r="H7" s="91">
        <v>4</v>
      </c>
      <c r="I7" s="133">
        <v>7998470</v>
      </c>
      <c r="J7" s="91">
        <v>100</v>
      </c>
      <c r="K7" s="91">
        <v>0.39</v>
      </c>
      <c r="L7" s="91">
        <v>0.08</v>
      </c>
      <c r="M7" s="103">
        <f t="shared" si="0"/>
        <v>79.487179487179489</v>
      </c>
      <c r="N7" s="115" t="s">
        <v>172</v>
      </c>
      <c r="O7" s="85" t="s">
        <v>158</v>
      </c>
    </row>
    <row r="8" spans="1:15" x14ac:dyDescent="0.25">
      <c r="A8" s="16" t="s">
        <v>145</v>
      </c>
      <c r="B8" s="17" t="s">
        <v>152</v>
      </c>
      <c r="C8" s="17" t="s">
        <v>136</v>
      </c>
      <c r="D8" s="94" t="s">
        <v>164</v>
      </c>
      <c r="E8" s="91">
        <v>150</v>
      </c>
      <c r="F8" s="91" t="s">
        <v>155</v>
      </c>
      <c r="G8" s="17"/>
      <c r="H8" s="91">
        <v>6</v>
      </c>
      <c r="I8" s="133">
        <v>4362041</v>
      </c>
      <c r="J8" s="18" t="s">
        <v>156</v>
      </c>
      <c r="K8" s="18">
        <v>0.17</v>
      </c>
      <c r="L8" s="18">
        <v>7.0000000000000007E-2</v>
      </c>
      <c r="M8" s="104">
        <f t="shared" ref="M8:M25" si="1">100*((K8-L8)/K8)</f>
        <v>58.82352941176471</v>
      </c>
      <c r="N8" s="115" t="s">
        <v>172</v>
      </c>
      <c r="O8" s="3" t="s">
        <v>159</v>
      </c>
    </row>
    <row r="9" spans="1:15" x14ac:dyDescent="0.25">
      <c r="A9" s="16" t="s">
        <v>146</v>
      </c>
      <c r="B9" s="17" t="s">
        <v>150</v>
      </c>
      <c r="C9" s="17" t="s">
        <v>136</v>
      </c>
      <c r="D9" s="94">
        <v>7.1428571428571432</v>
      </c>
      <c r="E9" s="91">
        <v>200</v>
      </c>
      <c r="F9" s="91">
        <v>2.5</v>
      </c>
      <c r="G9" s="17"/>
      <c r="H9" s="91">
        <v>33.700000000000003</v>
      </c>
      <c r="I9" s="235">
        <v>2508616</v>
      </c>
      <c r="J9" s="18">
        <v>28</v>
      </c>
      <c r="K9" s="238">
        <v>1.3</v>
      </c>
      <c r="L9" s="18">
        <v>0.8</v>
      </c>
      <c r="M9" s="241">
        <f t="shared" si="1"/>
        <v>38.46153846153846</v>
      </c>
      <c r="N9" s="232" t="s">
        <v>166</v>
      </c>
      <c r="O9" s="3" t="s">
        <v>158</v>
      </c>
    </row>
    <row r="10" spans="1:15" x14ac:dyDescent="0.25">
      <c r="A10" s="16" t="s">
        <v>147</v>
      </c>
      <c r="B10" s="17"/>
      <c r="C10" s="17"/>
      <c r="D10" s="94">
        <v>4.7619047619047619</v>
      </c>
      <c r="E10" s="91">
        <v>200</v>
      </c>
      <c r="F10" s="91">
        <v>2.5</v>
      </c>
      <c r="G10" s="17"/>
      <c r="H10" s="91">
        <v>18.100000000000001</v>
      </c>
      <c r="I10" s="236"/>
      <c r="J10" s="18">
        <v>42</v>
      </c>
      <c r="K10" s="239"/>
      <c r="L10" s="18"/>
      <c r="M10" s="242"/>
      <c r="N10" s="233"/>
      <c r="O10" s="3" t="s">
        <v>158</v>
      </c>
    </row>
    <row r="11" spans="1:15" x14ac:dyDescent="0.25">
      <c r="A11" s="16" t="s">
        <v>148</v>
      </c>
      <c r="B11" s="17" t="s">
        <v>151</v>
      </c>
      <c r="C11" s="17" t="s">
        <v>136</v>
      </c>
      <c r="D11" s="94">
        <v>5</v>
      </c>
      <c r="E11" s="91">
        <v>300</v>
      </c>
      <c r="F11" s="91">
        <v>2.5</v>
      </c>
      <c r="G11" s="17"/>
      <c r="H11" s="91">
        <v>6</v>
      </c>
      <c r="I11" s="235">
        <v>2001491</v>
      </c>
      <c r="J11" s="18">
        <v>60</v>
      </c>
      <c r="K11" s="238">
        <v>0.34</v>
      </c>
      <c r="L11" s="18">
        <v>0</v>
      </c>
      <c r="M11" s="241">
        <f t="shared" si="1"/>
        <v>100</v>
      </c>
      <c r="N11" s="232" t="s">
        <v>166</v>
      </c>
      <c r="O11" s="3" t="s">
        <v>158</v>
      </c>
    </row>
    <row r="12" spans="1:15" ht="15.75" thickBot="1" x14ac:dyDescent="0.3">
      <c r="A12" s="19" t="s">
        <v>149</v>
      </c>
      <c r="B12" s="20"/>
      <c r="C12" s="20"/>
      <c r="D12" s="73">
        <v>3.9166666666666665</v>
      </c>
      <c r="E12" s="93">
        <v>188</v>
      </c>
      <c r="F12" s="93">
        <v>2.5</v>
      </c>
      <c r="G12" s="20"/>
      <c r="H12" s="93">
        <v>6.4</v>
      </c>
      <c r="I12" s="237"/>
      <c r="J12" s="21">
        <v>48</v>
      </c>
      <c r="K12" s="240"/>
      <c r="L12" s="21"/>
      <c r="M12" s="243"/>
      <c r="N12" s="234"/>
      <c r="O12" s="3" t="s">
        <v>158</v>
      </c>
    </row>
    <row r="13" spans="1:15" x14ac:dyDescent="0.25">
      <c r="A13" s="11" t="s">
        <v>69</v>
      </c>
      <c r="B13" s="31"/>
      <c r="C13" s="31"/>
      <c r="D13" s="31"/>
      <c r="E13" s="31"/>
      <c r="F13" s="31"/>
      <c r="G13" s="31"/>
      <c r="H13" s="31"/>
      <c r="I13" s="32"/>
      <c r="J13" s="32"/>
      <c r="K13" s="32"/>
      <c r="L13" s="32"/>
      <c r="M13" s="106"/>
      <c r="N13" s="117"/>
    </row>
    <row r="14" spans="1:15" ht="15.75" thickBot="1" x14ac:dyDescent="0.3">
      <c r="A14" s="19" t="s">
        <v>75</v>
      </c>
      <c r="B14" s="20" t="s">
        <v>18</v>
      </c>
      <c r="C14" s="20" t="s">
        <v>51</v>
      </c>
      <c r="D14" s="20"/>
      <c r="E14" s="92"/>
      <c r="F14" s="92"/>
      <c r="G14" s="20"/>
      <c r="H14" s="20"/>
      <c r="I14" s="21"/>
      <c r="J14" s="21"/>
      <c r="K14" s="21">
        <v>0.3</v>
      </c>
      <c r="L14" s="21">
        <v>0.03</v>
      </c>
      <c r="M14" s="109">
        <f t="shared" si="1"/>
        <v>90.000000000000014</v>
      </c>
      <c r="N14" s="118"/>
    </row>
    <row r="15" spans="1:15" x14ac:dyDescent="0.25">
      <c r="A15" s="11" t="s">
        <v>33</v>
      </c>
      <c r="B15" s="31"/>
      <c r="C15" s="31"/>
      <c r="D15" s="31"/>
      <c r="E15" s="31"/>
      <c r="F15" s="31"/>
      <c r="G15" s="31"/>
      <c r="H15" s="31"/>
      <c r="I15" s="32"/>
      <c r="J15" s="32"/>
      <c r="K15" s="32"/>
      <c r="L15" s="32"/>
      <c r="M15" s="106"/>
      <c r="N15" s="119"/>
    </row>
    <row r="16" spans="1:15" ht="45.75" thickBot="1" x14ac:dyDescent="0.3">
      <c r="A16" s="19" t="s">
        <v>90</v>
      </c>
      <c r="B16" s="20" t="s">
        <v>91</v>
      </c>
      <c r="C16" s="20" t="s">
        <v>85</v>
      </c>
      <c r="D16" s="58" t="s">
        <v>92</v>
      </c>
      <c r="E16" s="58"/>
      <c r="F16" s="58"/>
      <c r="G16" s="59" t="s">
        <v>93</v>
      </c>
      <c r="H16" s="20"/>
      <c r="I16" s="60">
        <v>6500000</v>
      </c>
      <c r="J16" s="21" t="s">
        <v>94</v>
      </c>
      <c r="K16" s="21">
        <v>0.4</v>
      </c>
      <c r="L16" s="73">
        <v>0.05</v>
      </c>
      <c r="M16" s="114">
        <f t="shared" si="1"/>
        <v>87.5</v>
      </c>
      <c r="N16" s="116"/>
    </row>
    <row r="17" spans="1:15" x14ac:dyDescent="0.25">
      <c r="A17" s="11" t="s">
        <v>112</v>
      </c>
      <c r="B17" s="31"/>
      <c r="C17" s="31"/>
      <c r="D17" s="31"/>
      <c r="E17" s="31"/>
      <c r="F17" s="31"/>
      <c r="G17" s="31"/>
      <c r="H17" s="31"/>
      <c r="I17" s="32"/>
      <c r="J17" s="32"/>
      <c r="K17" s="32"/>
      <c r="L17" s="32"/>
      <c r="M17" s="106"/>
      <c r="N17" s="117"/>
    </row>
    <row r="18" spans="1:15" x14ac:dyDescent="0.25">
      <c r="A18" s="68" t="s">
        <v>96</v>
      </c>
      <c r="B18" s="40" t="s">
        <v>110</v>
      </c>
      <c r="C18" s="17"/>
      <c r="D18" s="17"/>
      <c r="E18" s="90"/>
      <c r="F18" s="90"/>
      <c r="G18" s="17"/>
      <c r="H18" s="17"/>
      <c r="I18" s="134">
        <v>8231078</v>
      </c>
      <c r="J18" s="18"/>
      <c r="K18" s="15">
        <v>0.2</v>
      </c>
      <c r="L18" s="62">
        <v>0.1</v>
      </c>
      <c r="M18" s="104">
        <f t="shared" si="1"/>
        <v>50</v>
      </c>
      <c r="N18" s="115"/>
    </row>
    <row r="19" spans="1:15" s="61" customFormat="1" x14ac:dyDescent="0.25">
      <c r="A19" s="68" t="s">
        <v>98</v>
      </c>
      <c r="B19" s="40" t="s">
        <v>110</v>
      </c>
      <c r="C19" s="17"/>
      <c r="D19" s="17"/>
      <c r="E19" s="90"/>
      <c r="F19" s="90"/>
      <c r="G19" s="17"/>
      <c r="H19" s="17"/>
      <c r="I19" s="134">
        <v>1858067</v>
      </c>
      <c r="J19" s="18"/>
      <c r="K19" s="15">
        <v>0.61</v>
      </c>
      <c r="L19" s="63">
        <v>0</v>
      </c>
      <c r="M19" s="104">
        <f t="shared" si="1"/>
        <v>100</v>
      </c>
      <c r="N19" s="115"/>
      <c r="O19" s="64" t="s">
        <v>107</v>
      </c>
    </row>
    <row r="20" spans="1:15" s="61" customFormat="1" x14ac:dyDescent="0.25">
      <c r="A20" s="68" t="s">
        <v>100</v>
      </c>
      <c r="B20" s="40" t="s">
        <v>111</v>
      </c>
      <c r="C20" s="17"/>
      <c r="D20" s="17"/>
      <c r="E20" s="90"/>
      <c r="F20" s="90"/>
      <c r="G20" s="17"/>
      <c r="H20" s="17"/>
      <c r="I20" s="134">
        <v>1950366</v>
      </c>
      <c r="J20" s="18"/>
      <c r="K20" s="15">
        <v>0.02</v>
      </c>
      <c r="L20" s="63">
        <v>0</v>
      </c>
      <c r="M20" s="104">
        <f t="shared" si="1"/>
        <v>100</v>
      </c>
      <c r="N20" s="115"/>
      <c r="O20" s="64" t="s">
        <v>107</v>
      </c>
    </row>
    <row r="21" spans="1:15" s="61" customFormat="1" x14ac:dyDescent="0.25">
      <c r="A21" s="68" t="s">
        <v>103</v>
      </c>
      <c r="B21" s="40" t="s">
        <v>110</v>
      </c>
      <c r="C21" s="17"/>
      <c r="D21" s="17"/>
      <c r="E21" s="90"/>
      <c r="F21" s="90"/>
      <c r="G21" s="17"/>
      <c r="H21" s="17"/>
      <c r="I21" s="134">
        <v>687518</v>
      </c>
      <c r="J21" s="18"/>
      <c r="K21" s="15">
        <v>0.39</v>
      </c>
      <c r="L21" s="63">
        <v>0</v>
      </c>
      <c r="M21" s="104">
        <f t="shared" si="1"/>
        <v>100</v>
      </c>
      <c r="N21" s="115"/>
      <c r="O21" s="64" t="s">
        <v>107</v>
      </c>
    </row>
    <row r="22" spans="1:15" s="61" customFormat="1" x14ac:dyDescent="0.25">
      <c r="A22" s="68" t="s">
        <v>104</v>
      </c>
      <c r="B22" s="40" t="s">
        <v>111</v>
      </c>
      <c r="C22" s="17"/>
      <c r="D22" s="17"/>
      <c r="E22" s="90"/>
      <c r="F22" s="90"/>
      <c r="G22" s="17"/>
      <c r="H22" s="17"/>
      <c r="I22" s="134">
        <v>4734877</v>
      </c>
      <c r="J22" s="18"/>
      <c r="K22" s="15">
        <v>0.05</v>
      </c>
      <c r="L22" s="62">
        <v>0.02</v>
      </c>
      <c r="M22" s="104">
        <f t="shared" si="1"/>
        <v>60</v>
      </c>
      <c r="N22" s="115"/>
    </row>
    <row r="23" spans="1:15" s="61" customFormat="1" ht="15.75" thickBot="1" x14ac:dyDescent="0.3">
      <c r="A23" s="69" t="s">
        <v>106</v>
      </c>
      <c r="B23" s="46" t="s">
        <v>110</v>
      </c>
      <c r="C23" s="20"/>
      <c r="D23" s="20"/>
      <c r="E23" s="92"/>
      <c r="F23" s="92"/>
      <c r="G23" s="20"/>
      <c r="H23" s="20"/>
      <c r="I23" s="135">
        <v>5243316</v>
      </c>
      <c r="J23" s="21"/>
      <c r="K23" s="71">
        <v>0.15</v>
      </c>
      <c r="L23" s="72">
        <v>0</v>
      </c>
      <c r="M23" s="109">
        <f t="shared" si="1"/>
        <v>100</v>
      </c>
      <c r="N23" s="118"/>
      <c r="O23" s="64" t="s">
        <v>107</v>
      </c>
    </row>
    <row r="24" spans="1:15" s="61" customFormat="1" x14ac:dyDescent="0.25">
      <c r="A24" s="11" t="s">
        <v>119</v>
      </c>
      <c r="B24" s="31"/>
      <c r="C24" s="31"/>
      <c r="D24" s="31"/>
      <c r="E24" s="31"/>
      <c r="F24" s="31"/>
      <c r="G24" s="31"/>
      <c r="H24" s="31"/>
      <c r="I24" s="136"/>
      <c r="J24" s="32"/>
      <c r="K24" s="32"/>
      <c r="L24" s="32"/>
      <c r="M24" s="106"/>
      <c r="N24" s="119"/>
    </row>
    <row r="25" spans="1:15" s="61" customFormat="1" x14ac:dyDescent="0.25">
      <c r="A25" s="16" t="s">
        <v>203</v>
      </c>
      <c r="B25" s="120" t="s">
        <v>151</v>
      </c>
      <c r="C25" s="17"/>
      <c r="D25" s="17"/>
      <c r="E25" s="90"/>
      <c r="F25" s="90"/>
      <c r="G25" s="17"/>
      <c r="H25" s="17"/>
      <c r="I25" s="133">
        <v>10070961</v>
      </c>
      <c r="J25" s="18"/>
      <c r="K25" s="18">
        <v>3.16</v>
      </c>
      <c r="L25" s="18">
        <v>0.62</v>
      </c>
      <c r="M25" s="104">
        <f t="shared" si="1"/>
        <v>80.379746835443029</v>
      </c>
      <c r="N25" s="115"/>
    </row>
    <row r="26" spans="1:15" s="85" customFormat="1" x14ac:dyDescent="0.25">
      <c r="A26" s="89" t="s">
        <v>204</v>
      </c>
      <c r="B26" s="120" t="s">
        <v>151</v>
      </c>
      <c r="C26" s="90"/>
      <c r="D26" s="90"/>
      <c r="E26" s="90"/>
      <c r="F26" s="90"/>
      <c r="G26" s="90"/>
      <c r="H26" s="90"/>
      <c r="I26" s="121">
        <v>5000000</v>
      </c>
      <c r="J26" s="122"/>
      <c r="K26" s="122">
        <v>2.5</v>
      </c>
      <c r="L26" s="122">
        <v>0.5</v>
      </c>
      <c r="M26" s="214">
        <f t="shared" ref="M26" si="2">100*((K26-L26)/K26)</f>
        <v>80</v>
      </c>
      <c r="N26" s="115"/>
    </row>
    <row r="27" spans="1:15" x14ac:dyDescent="0.25">
      <c r="A27" s="16" t="s">
        <v>121</v>
      </c>
      <c r="B27" s="120" t="s">
        <v>202</v>
      </c>
      <c r="C27" s="17"/>
      <c r="D27" s="17"/>
      <c r="E27" s="90"/>
      <c r="F27" s="90"/>
      <c r="G27" s="17"/>
      <c r="H27" s="17"/>
      <c r="I27" s="121">
        <v>5365526.9399999985</v>
      </c>
      <c r="J27" s="122"/>
      <c r="K27" s="122">
        <v>1.27</v>
      </c>
      <c r="L27" s="210"/>
      <c r="M27" s="214"/>
      <c r="N27" s="115"/>
      <c r="O27" s="64" t="s">
        <v>107</v>
      </c>
    </row>
    <row r="28" spans="1:15" ht="15.75" thickBot="1" x14ac:dyDescent="0.3">
      <c r="A28" s="19" t="s">
        <v>122</v>
      </c>
      <c r="B28" s="120" t="s">
        <v>151</v>
      </c>
      <c r="C28" s="20"/>
      <c r="D28" s="20"/>
      <c r="E28" s="92"/>
      <c r="F28" s="92"/>
      <c r="G28" s="20"/>
      <c r="H28" s="20"/>
      <c r="I28" s="152">
        <v>12112407.796064934</v>
      </c>
      <c r="J28" s="151"/>
      <c r="K28" s="151">
        <v>1.26</v>
      </c>
      <c r="L28" s="153"/>
      <c r="M28" s="215"/>
      <c r="N28" s="116"/>
      <c r="O28" s="64" t="s">
        <v>107</v>
      </c>
    </row>
    <row r="29" spans="1:15" x14ac:dyDescent="0.25">
      <c r="A29" s="11" t="s">
        <v>22</v>
      </c>
      <c r="B29" s="31"/>
      <c r="C29" s="31"/>
      <c r="D29" s="31"/>
      <c r="E29" s="31"/>
      <c r="F29" s="31"/>
      <c r="G29" s="31"/>
      <c r="H29" s="31"/>
      <c r="I29" s="32"/>
      <c r="J29" s="32"/>
      <c r="K29" s="32"/>
      <c r="L29" s="32"/>
      <c r="M29" s="106"/>
      <c r="N29" s="119"/>
    </row>
    <row r="30" spans="1:15" x14ac:dyDescent="0.25">
      <c r="A30" s="89" t="s">
        <v>21</v>
      </c>
      <c r="B30" s="90" t="s">
        <v>173</v>
      </c>
      <c r="C30" s="90" t="s">
        <v>136</v>
      </c>
      <c r="D30" s="91" t="s">
        <v>174</v>
      </c>
      <c r="E30" s="91">
        <v>1</v>
      </c>
      <c r="F30" s="91"/>
      <c r="G30" s="91"/>
      <c r="H30" s="91"/>
      <c r="I30" s="91"/>
      <c r="J30" s="91">
        <v>36</v>
      </c>
      <c r="K30" s="91">
        <v>0.12</v>
      </c>
      <c r="L30" s="91">
        <v>0.05</v>
      </c>
      <c r="M30" s="214">
        <f t="shared" ref="M30" si="3">100*((K30-L30)/K30)</f>
        <v>58.333333333333329</v>
      </c>
      <c r="N30" s="115"/>
    </row>
    <row r="31" spans="1:15" ht="15.75" thickBot="1" x14ac:dyDescent="0.3">
      <c r="A31" s="19" t="s">
        <v>176</v>
      </c>
      <c r="B31" s="92" t="s">
        <v>175</v>
      </c>
      <c r="C31" s="92" t="s">
        <v>136</v>
      </c>
      <c r="D31" s="93" t="s">
        <v>174</v>
      </c>
      <c r="E31" s="93">
        <v>1.2</v>
      </c>
      <c r="F31" s="93"/>
      <c r="G31" s="93"/>
      <c r="H31" s="93"/>
      <c r="I31" s="93"/>
      <c r="J31" s="93">
        <v>1</v>
      </c>
      <c r="K31" s="93">
        <v>1.8</v>
      </c>
      <c r="L31" s="93">
        <v>0.8</v>
      </c>
      <c r="M31" s="73">
        <v>55.555555555555557</v>
      </c>
      <c r="N31" s="116"/>
    </row>
    <row r="32" spans="1:15" x14ac:dyDescent="0.25">
      <c r="B32" s="3" t="s">
        <v>17</v>
      </c>
    </row>
    <row r="33" spans="2:2" x14ac:dyDescent="0.25">
      <c r="B33" s="3" t="s">
        <v>18</v>
      </c>
    </row>
    <row r="34" spans="2:2" x14ac:dyDescent="0.25">
      <c r="B34" s="85" t="s">
        <v>220</v>
      </c>
    </row>
    <row r="35" spans="2:2" x14ac:dyDescent="0.25">
      <c r="B35" s="3" t="s">
        <v>19</v>
      </c>
    </row>
    <row r="36" spans="2:2" x14ac:dyDescent="0.25">
      <c r="B36" s="3" t="s">
        <v>20</v>
      </c>
    </row>
  </sheetData>
  <mergeCells count="8">
    <mergeCell ref="N9:N10"/>
    <mergeCell ref="N11:N12"/>
    <mergeCell ref="I9:I10"/>
    <mergeCell ref="I11:I12"/>
    <mergeCell ref="K9:K10"/>
    <mergeCell ref="K11:K12"/>
    <mergeCell ref="M9:M10"/>
    <mergeCell ref="M11:M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workbookViewId="0">
      <pane ySplit="2" topLeftCell="A3" activePane="bottomLeft" state="frozen"/>
      <selection pane="bottomLeft" activeCell="A12" sqref="A12:J13"/>
    </sheetView>
  </sheetViews>
  <sheetFormatPr defaultRowHeight="15" x14ac:dyDescent="0.25"/>
  <cols>
    <col min="1" max="1" width="27.28515625" style="3" customWidth="1"/>
    <col min="2" max="2" width="22.5703125" style="3" customWidth="1"/>
    <col min="3" max="3" width="20.42578125" style="3" bestFit="1" customWidth="1"/>
    <col min="4" max="4" width="10.140625" style="4" bestFit="1" customWidth="1"/>
    <col min="5" max="5" width="15" style="4" bestFit="1" customWidth="1"/>
    <col min="6" max="8" width="9.140625" style="4"/>
    <col min="9" max="9" width="12.5703125" style="4" bestFit="1" customWidth="1"/>
    <col min="10" max="10" width="28.28515625" style="4" bestFit="1" customWidth="1"/>
    <col min="11" max="16384" width="9.140625" style="3"/>
  </cols>
  <sheetData>
    <row r="1" spans="1:10" s="1" customFormat="1" x14ac:dyDescent="0.25">
      <c r="A1" s="5" t="s">
        <v>0</v>
      </c>
      <c r="B1" s="6" t="s">
        <v>1</v>
      </c>
      <c r="C1" s="6" t="s">
        <v>2</v>
      </c>
      <c r="D1" s="7" t="s">
        <v>3</v>
      </c>
      <c r="E1" s="7" t="s">
        <v>52</v>
      </c>
      <c r="F1" s="7" t="s">
        <v>5</v>
      </c>
      <c r="G1" s="7" t="s">
        <v>43</v>
      </c>
      <c r="H1" s="7" t="s">
        <v>44</v>
      </c>
      <c r="I1" s="138" t="s">
        <v>15</v>
      </c>
      <c r="J1" s="139" t="s">
        <v>77</v>
      </c>
    </row>
    <row r="2" spans="1:10" s="1" customFormat="1" ht="15.75" thickBot="1" x14ac:dyDescent="0.3">
      <c r="A2" s="8"/>
      <c r="B2" s="9"/>
      <c r="C2" s="9"/>
      <c r="D2" s="10" t="s">
        <v>65</v>
      </c>
      <c r="E2" s="10" t="s">
        <v>7</v>
      </c>
      <c r="F2" s="10" t="s">
        <v>7</v>
      </c>
      <c r="G2" s="10" t="s">
        <v>14</v>
      </c>
      <c r="H2" s="10" t="s">
        <v>14</v>
      </c>
      <c r="I2" s="140" t="s">
        <v>16</v>
      </c>
      <c r="J2" s="101"/>
    </row>
    <row r="3" spans="1:10" x14ac:dyDescent="0.25">
      <c r="A3" s="11" t="s">
        <v>69</v>
      </c>
      <c r="B3" s="31"/>
      <c r="C3" s="31"/>
      <c r="D3" s="32"/>
      <c r="E3" s="32"/>
      <c r="F3" s="32"/>
      <c r="G3" s="32"/>
      <c r="H3" s="32"/>
      <c r="I3" s="79"/>
      <c r="J3" s="80"/>
    </row>
    <row r="4" spans="1:10" ht="15.75" thickBot="1" x14ac:dyDescent="0.3">
      <c r="A4" s="19" t="s">
        <v>76</v>
      </c>
      <c r="B4" s="20" t="s">
        <v>73</v>
      </c>
      <c r="C4" s="20" t="s">
        <v>74</v>
      </c>
      <c r="D4" s="129">
        <f>330*24*365</f>
        <v>2890800</v>
      </c>
      <c r="E4" s="21">
        <v>4</v>
      </c>
      <c r="F4" s="74">
        <f>5000/330</f>
        <v>15.151515151515152</v>
      </c>
      <c r="G4" s="21">
        <v>0.9</v>
      </c>
      <c r="H4" s="21">
        <v>1.7999999999999999E-2</v>
      </c>
      <c r="I4" s="81">
        <f t="shared" ref="I4" si="0">100*((G4-H4)/G4)</f>
        <v>98</v>
      </c>
      <c r="J4" s="82">
        <v>0.2</v>
      </c>
    </row>
    <row r="5" spans="1:10" x14ac:dyDescent="0.25">
      <c r="A5" s="11" t="s">
        <v>112</v>
      </c>
      <c r="B5" s="31"/>
      <c r="C5" s="31"/>
      <c r="D5" s="32"/>
      <c r="E5" s="32"/>
      <c r="F5" s="32"/>
      <c r="G5" s="32"/>
      <c r="H5" s="32"/>
      <c r="I5" s="79"/>
      <c r="J5" s="80"/>
    </row>
    <row r="6" spans="1:10" x14ac:dyDescent="0.25">
      <c r="A6" s="16" t="s">
        <v>101</v>
      </c>
      <c r="B6" s="17" t="s">
        <v>113</v>
      </c>
      <c r="C6" s="17"/>
      <c r="D6" s="129">
        <v>4649028</v>
      </c>
      <c r="E6" s="18"/>
      <c r="F6" s="18"/>
      <c r="G6" s="18">
        <v>10</v>
      </c>
      <c r="H6" s="18">
        <v>0.06</v>
      </c>
      <c r="I6" s="66">
        <f t="shared" ref="I6:I7" si="1">100*((G6-H6)/G6)</f>
        <v>99.4</v>
      </c>
      <c r="J6" s="37"/>
    </row>
    <row r="7" spans="1:10" ht="15.75" thickBot="1" x14ac:dyDescent="0.3">
      <c r="A7" s="19" t="s">
        <v>108</v>
      </c>
      <c r="B7" s="20" t="s">
        <v>114</v>
      </c>
      <c r="C7" s="20"/>
      <c r="D7" s="129">
        <v>752162</v>
      </c>
      <c r="E7" s="21"/>
      <c r="F7" s="21"/>
      <c r="G7" s="21">
        <v>22.16</v>
      </c>
      <c r="H7" s="21">
        <v>0.09</v>
      </c>
      <c r="I7" s="81">
        <f t="shared" si="1"/>
        <v>99.593862815884478</v>
      </c>
      <c r="J7" s="38"/>
    </row>
    <row r="8" spans="1:10" x14ac:dyDescent="0.25">
      <c r="A8" s="124" t="s">
        <v>23</v>
      </c>
      <c r="B8" s="125"/>
      <c r="C8" s="125"/>
      <c r="D8" s="57"/>
      <c r="E8" s="57"/>
      <c r="F8" s="57"/>
      <c r="G8" s="57"/>
      <c r="H8" s="57"/>
      <c r="I8" s="126"/>
      <c r="J8" s="36"/>
    </row>
    <row r="9" spans="1:10" x14ac:dyDescent="0.25">
      <c r="A9" s="127" t="s">
        <v>25</v>
      </c>
      <c r="B9" s="128" t="s">
        <v>182</v>
      </c>
      <c r="C9" s="128" t="s">
        <v>123</v>
      </c>
      <c r="D9" s="129">
        <v>25000000</v>
      </c>
      <c r="E9" s="130">
        <v>24</v>
      </c>
      <c r="F9" s="130" t="s">
        <v>183</v>
      </c>
      <c r="G9" s="130">
        <v>5</v>
      </c>
      <c r="H9" s="130">
        <v>0.2</v>
      </c>
      <c r="I9" s="132">
        <f>100*((G9-H9)/G9)</f>
        <v>96</v>
      </c>
      <c r="J9" s="37"/>
    </row>
    <row r="10" spans="1:10" x14ac:dyDescent="0.25">
      <c r="A10" s="26" t="s">
        <v>24</v>
      </c>
      <c r="B10" s="120" t="s">
        <v>184</v>
      </c>
      <c r="C10" s="120" t="s">
        <v>123</v>
      </c>
      <c r="D10" s="121">
        <v>6000000</v>
      </c>
      <c r="E10" s="122">
        <v>10</v>
      </c>
      <c r="F10" s="122">
        <v>40</v>
      </c>
      <c r="G10" s="122">
        <v>3</v>
      </c>
      <c r="H10" s="122">
        <v>0.2</v>
      </c>
      <c r="I10" s="132">
        <f t="shared" ref="I10:I11" si="2">100*((G10-H10)/G10)</f>
        <v>93.333333333333329</v>
      </c>
      <c r="J10" s="37"/>
    </row>
    <row r="11" spans="1:10" ht="15.75" thickBot="1" x14ac:dyDescent="0.3">
      <c r="A11" s="26" t="s">
        <v>177</v>
      </c>
      <c r="B11" s="120" t="s">
        <v>185</v>
      </c>
      <c r="C11" s="120" t="s">
        <v>123</v>
      </c>
      <c r="D11" s="121">
        <v>5100000</v>
      </c>
      <c r="E11" s="122">
        <v>8</v>
      </c>
      <c r="F11" s="122" t="s">
        <v>186</v>
      </c>
      <c r="G11" s="122">
        <v>18</v>
      </c>
      <c r="H11" s="122">
        <v>0.2</v>
      </c>
      <c r="I11" s="132">
        <f t="shared" si="2"/>
        <v>98.888888888888886</v>
      </c>
      <c r="J11" s="37"/>
    </row>
    <row r="12" spans="1:10" x14ac:dyDescent="0.25">
      <c r="A12" s="124" t="s">
        <v>205</v>
      </c>
      <c r="B12" s="167"/>
      <c r="C12" s="167"/>
      <c r="D12" s="168"/>
      <c r="E12" s="168"/>
      <c r="F12" s="168"/>
      <c r="G12" s="168"/>
      <c r="H12" s="168"/>
      <c r="I12" s="174"/>
      <c r="J12" s="112"/>
    </row>
    <row r="13" spans="1:10" ht="15.75" thickBot="1" x14ac:dyDescent="0.3">
      <c r="A13" s="149" t="s">
        <v>120</v>
      </c>
      <c r="B13" s="150" t="s">
        <v>206</v>
      </c>
      <c r="C13" s="150"/>
      <c r="D13" s="217">
        <v>5000000</v>
      </c>
      <c r="E13" s="151">
        <v>4</v>
      </c>
      <c r="F13" s="151"/>
      <c r="G13" s="151">
        <v>6.5</v>
      </c>
      <c r="H13" s="151">
        <v>0.08</v>
      </c>
      <c r="I13" s="218">
        <f t="shared" ref="I13" si="3">100*((G13-H13)/G13)</f>
        <v>98.769230769230759</v>
      </c>
      <c r="J13" s="113" t="s">
        <v>207</v>
      </c>
    </row>
    <row r="14" spans="1:10" x14ac:dyDescent="0.25">
      <c r="B14" s="3" t="s">
        <v>17</v>
      </c>
    </row>
    <row r="15" spans="1:10" x14ac:dyDescent="0.25">
      <c r="B15" s="3" t="s">
        <v>18</v>
      </c>
    </row>
    <row r="16" spans="1:10" x14ac:dyDescent="0.25">
      <c r="B16" s="85" t="s">
        <v>220</v>
      </c>
    </row>
    <row r="17" spans="2:2" x14ac:dyDescent="0.25">
      <c r="B17" s="3" t="s">
        <v>19</v>
      </c>
    </row>
    <row r="18" spans="2:2" x14ac:dyDescent="0.25">
      <c r="B18" s="3" t="s">
        <v>20</v>
      </c>
    </row>
    <row r="19" spans="2:2" x14ac:dyDescent="0.25">
      <c r="B19" s="3" t="s">
        <v>53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"/>
  <sheetViews>
    <sheetView workbookViewId="0">
      <pane ySplit="2" topLeftCell="A3" activePane="bottomLeft" state="frozen"/>
      <selection pane="bottomLeft" activeCell="A3" sqref="A3:J5"/>
    </sheetView>
  </sheetViews>
  <sheetFormatPr defaultRowHeight="15" x14ac:dyDescent="0.25"/>
  <cols>
    <col min="1" max="1" width="27.28515625" style="3" customWidth="1"/>
    <col min="2" max="2" width="22.5703125" style="3" customWidth="1"/>
    <col min="3" max="3" width="13.42578125" style="3" customWidth="1"/>
    <col min="4" max="4" width="10.140625" style="4" bestFit="1" customWidth="1"/>
    <col min="5" max="5" width="16.7109375" style="4" bestFit="1" customWidth="1"/>
    <col min="6" max="6" width="9.140625" style="4"/>
    <col min="7" max="7" width="10.5703125" style="86" bestFit="1" customWidth="1"/>
    <col min="8" max="9" width="9.140625" style="4"/>
    <col min="10" max="10" width="12.5703125" style="4" bestFit="1" customWidth="1"/>
    <col min="11" max="16384" width="9.140625" style="3"/>
  </cols>
  <sheetData>
    <row r="1" spans="1:10" s="1" customFormat="1" x14ac:dyDescent="0.25">
      <c r="A1" s="5" t="s">
        <v>0</v>
      </c>
      <c r="B1" s="6" t="s">
        <v>1</v>
      </c>
      <c r="C1" s="6" t="s">
        <v>2</v>
      </c>
      <c r="D1" s="7" t="s">
        <v>3</v>
      </c>
      <c r="E1" s="7" t="s">
        <v>54</v>
      </c>
      <c r="F1" s="7" t="s">
        <v>5</v>
      </c>
      <c r="G1" s="7" t="s">
        <v>191</v>
      </c>
      <c r="H1" s="7" t="s">
        <v>43</v>
      </c>
      <c r="I1" s="7" t="s">
        <v>44</v>
      </c>
      <c r="J1" s="142" t="s">
        <v>15</v>
      </c>
    </row>
    <row r="2" spans="1:10" s="1" customFormat="1" ht="15.75" thickBot="1" x14ac:dyDescent="0.3">
      <c r="A2" s="8"/>
      <c r="B2" s="9"/>
      <c r="C2" s="9"/>
      <c r="D2" s="10" t="s">
        <v>65</v>
      </c>
      <c r="E2" s="10" t="s">
        <v>7</v>
      </c>
      <c r="F2" s="10" t="s">
        <v>7</v>
      </c>
      <c r="G2" s="10" t="s">
        <v>192</v>
      </c>
      <c r="H2" s="10" t="s">
        <v>14</v>
      </c>
      <c r="I2" s="10" t="s">
        <v>14</v>
      </c>
      <c r="J2" s="143" t="s">
        <v>16</v>
      </c>
    </row>
    <row r="3" spans="1:10" x14ac:dyDescent="0.25">
      <c r="A3" s="124" t="s">
        <v>23</v>
      </c>
      <c r="B3" s="125"/>
      <c r="C3" s="125"/>
      <c r="D3" s="57"/>
      <c r="E3" s="57"/>
      <c r="F3" s="57"/>
      <c r="G3" s="57"/>
      <c r="H3" s="57"/>
      <c r="I3" s="57"/>
      <c r="J3" s="126"/>
    </row>
    <row r="4" spans="1:10" x14ac:dyDescent="0.25">
      <c r="A4" s="127" t="s">
        <v>25</v>
      </c>
      <c r="B4" s="128" t="s">
        <v>187</v>
      </c>
      <c r="C4" s="128" t="s">
        <v>123</v>
      </c>
      <c r="D4" s="129">
        <v>26450000</v>
      </c>
      <c r="E4" s="130">
        <v>6</v>
      </c>
      <c r="F4" s="130" t="s">
        <v>162</v>
      </c>
      <c r="G4" s="130" t="s">
        <v>188</v>
      </c>
      <c r="H4" s="130">
        <v>40</v>
      </c>
      <c r="I4" s="130">
        <v>5</v>
      </c>
      <c r="J4" s="131">
        <f>100*((H4-I4)/H4)</f>
        <v>87.5</v>
      </c>
    </row>
    <row r="5" spans="1:10" ht="15.75" thickBot="1" x14ac:dyDescent="0.3">
      <c r="A5" s="149" t="s">
        <v>189</v>
      </c>
      <c r="B5" s="150" t="s">
        <v>190</v>
      </c>
      <c r="C5" s="150" t="s">
        <v>123</v>
      </c>
      <c r="D5" s="152">
        <v>8000000</v>
      </c>
      <c r="E5" s="151">
        <v>6</v>
      </c>
      <c r="F5" s="151" t="s">
        <v>162</v>
      </c>
      <c r="G5" s="151">
        <v>0.1</v>
      </c>
      <c r="H5" s="151">
        <v>7</v>
      </c>
      <c r="I5" s="151">
        <v>1</v>
      </c>
      <c r="J5" s="219">
        <f t="shared" ref="J5" si="0">100*((H5-I5)/H5)</f>
        <v>85.714285714285708</v>
      </c>
    </row>
    <row r="6" spans="1:10" x14ac:dyDescent="0.25">
      <c r="B6" s="3" t="s">
        <v>17</v>
      </c>
    </row>
    <row r="7" spans="1:10" x14ac:dyDescent="0.25">
      <c r="B7" s="3" t="s">
        <v>18</v>
      </c>
    </row>
    <row r="8" spans="1:10" x14ac:dyDescent="0.25">
      <c r="B8" s="85" t="s">
        <v>220</v>
      </c>
    </row>
    <row r="9" spans="1:10" x14ac:dyDescent="0.25">
      <c r="B9" s="3" t="s">
        <v>19</v>
      </c>
    </row>
    <row r="10" spans="1:10" x14ac:dyDescent="0.25">
      <c r="B10" s="3" t="s">
        <v>20</v>
      </c>
    </row>
    <row r="11" spans="1:10" x14ac:dyDescent="0.25">
      <c r="B11" s="3" t="s">
        <v>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"/>
  <sheetViews>
    <sheetView workbookViewId="0">
      <pane ySplit="2" topLeftCell="A3" activePane="bottomLeft" state="frozen"/>
      <selection pane="bottomLeft" activeCell="A3" sqref="A3:H6"/>
    </sheetView>
  </sheetViews>
  <sheetFormatPr defaultRowHeight="15" x14ac:dyDescent="0.25"/>
  <cols>
    <col min="1" max="1" width="28.7109375" style="3" bestFit="1" customWidth="1"/>
    <col min="2" max="2" width="22.5703125" style="3" customWidth="1"/>
    <col min="3" max="3" width="13.42578125" style="3" customWidth="1"/>
    <col min="4" max="4" width="9.28515625" style="4" bestFit="1" customWidth="1"/>
    <col min="5" max="5" width="18.28515625" style="4" bestFit="1" customWidth="1"/>
    <col min="6" max="7" width="9.140625" style="4"/>
    <col min="8" max="8" width="12.5703125" style="4" bestFit="1" customWidth="1"/>
    <col min="9" max="16384" width="9.140625" style="3"/>
  </cols>
  <sheetData>
    <row r="1" spans="1:8" s="1" customFormat="1" x14ac:dyDescent="0.25">
      <c r="A1" s="5" t="s">
        <v>0</v>
      </c>
      <c r="B1" s="6" t="s">
        <v>1</v>
      </c>
      <c r="C1" s="6" t="s">
        <v>2</v>
      </c>
      <c r="D1" s="7" t="s">
        <v>3</v>
      </c>
      <c r="E1" s="7" t="s">
        <v>55</v>
      </c>
      <c r="F1" s="7" t="s">
        <v>43</v>
      </c>
      <c r="G1" s="7" t="s">
        <v>44</v>
      </c>
      <c r="H1" s="142" t="s">
        <v>15</v>
      </c>
    </row>
    <row r="2" spans="1:8" s="1" customFormat="1" ht="15.75" thickBot="1" x14ac:dyDescent="0.3">
      <c r="A2" s="8"/>
      <c r="B2" s="9"/>
      <c r="C2" s="9"/>
      <c r="D2" s="10" t="s">
        <v>65</v>
      </c>
      <c r="E2" s="10" t="s">
        <v>7</v>
      </c>
      <c r="F2" s="10" t="s">
        <v>14</v>
      </c>
      <c r="G2" s="10" t="s">
        <v>14</v>
      </c>
      <c r="H2" s="143" t="s">
        <v>16</v>
      </c>
    </row>
    <row r="3" spans="1:8" x14ac:dyDescent="0.25">
      <c r="A3" s="124" t="s">
        <v>23</v>
      </c>
      <c r="B3" s="125"/>
      <c r="C3" s="125"/>
      <c r="D3" s="57"/>
      <c r="E3" s="57"/>
      <c r="F3" s="57"/>
      <c r="G3" s="57"/>
      <c r="H3" s="126"/>
    </row>
    <row r="4" spans="1:8" x14ac:dyDescent="0.25">
      <c r="A4" s="127" t="s">
        <v>193</v>
      </c>
      <c r="B4" s="128" t="s">
        <v>194</v>
      </c>
      <c r="C4" s="128" t="s">
        <v>123</v>
      </c>
      <c r="D4" s="129">
        <f>50*24*365</f>
        <v>438000</v>
      </c>
      <c r="E4" s="130">
        <v>2</v>
      </c>
      <c r="F4" s="130">
        <v>17</v>
      </c>
      <c r="G4" s="130">
        <v>0.3</v>
      </c>
      <c r="H4" s="123">
        <f>100*((F4-G4)/F4)</f>
        <v>98.235294117647058</v>
      </c>
    </row>
    <row r="5" spans="1:8" x14ac:dyDescent="0.25">
      <c r="A5" s="26" t="s">
        <v>195</v>
      </c>
      <c r="B5" s="120" t="s">
        <v>196</v>
      </c>
      <c r="C5" s="120" t="s">
        <v>123</v>
      </c>
      <c r="D5" s="121">
        <v>75000</v>
      </c>
      <c r="E5" s="122">
        <v>2</v>
      </c>
      <c r="F5" s="122">
        <v>2</v>
      </c>
      <c r="G5" s="122">
        <v>0.01</v>
      </c>
      <c r="H5" s="131">
        <f t="shared" ref="H5:H6" si="0">100*((F5-G5)/F5)</f>
        <v>99.5</v>
      </c>
    </row>
    <row r="6" spans="1:8" ht="15.75" thickBot="1" x14ac:dyDescent="0.3">
      <c r="A6" s="149" t="s">
        <v>189</v>
      </c>
      <c r="B6" s="150" t="s">
        <v>197</v>
      </c>
      <c r="C6" s="150" t="s">
        <v>123</v>
      </c>
      <c r="D6" s="152">
        <v>6100000</v>
      </c>
      <c r="E6" s="151">
        <v>4</v>
      </c>
      <c r="F6" s="151">
        <v>17</v>
      </c>
      <c r="G6" s="151">
        <v>0.2</v>
      </c>
      <c r="H6" s="219">
        <f t="shared" si="0"/>
        <v>98.82352941176471</v>
      </c>
    </row>
    <row r="7" spans="1:8" x14ac:dyDescent="0.25">
      <c r="B7" s="3" t="s">
        <v>17</v>
      </c>
    </row>
    <row r="8" spans="1:8" x14ac:dyDescent="0.25">
      <c r="B8" s="3" t="s">
        <v>18</v>
      </c>
    </row>
    <row r="9" spans="1:8" x14ac:dyDescent="0.25">
      <c r="B9" s="85" t="s">
        <v>220</v>
      </c>
    </row>
    <row r="10" spans="1:8" x14ac:dyDescent="0.25">
      <c r="B10" s="3" t="s">
        <v>19</v>
      </c>
    </row>
    <row r="11" spans="1:8" x14ac:dyDescent="0.25">
      <c r="B11" s="3" t="s">
        <v>20</v>
      </c>
    </row>
    <row r="12" spans="1:8" x14ac:dyDescent="0.25">
      <c r="B12" s="3" t="s">
        <v>56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workbookViewId="0">
      <pane ySplit="2" topLeftCell="A3" activePane="bottomLeft" state="frozen"/>
      <selection pane="bottomLeft" activeCell="A3" sqref="A3:H4"/>
    </sheetView>
  </sheetViews>
  <sheetFormatPr defaultRowHeight="15" x14ac:dyDescent="0.25"/>
  <cols>
    <col min="1" max="1" width="27.28515625" style="61" customWidth="1"/>
    <col min="2" max="2" width="22.5703125" style="61" customWidth="1"/>
    <col min="3" max="3" width="13.42578125" style="61" customWidth="1"/>
    <col min="4" max="4" width="9.140625" style="4"/>
    <col min="5" max="5" width="18.28515625" style="4" bestFit="1" customWidth="1"/>
    <col min="6" max="7" width="9.140625" style="4"/>
    <col min="8" max="8" width="12.5703125" style="4" bestFit="1" customWidth="1"/>
    <col min="9" max="16384" width="9.140625" style="61"/>
  </cols>
  <sheetData>
    <row r="1" spans="1:9" s="1" customFormat="1" x14ac:dyDescent="0.25">
      <c r="A1" s="5" t="s">
        <v>0</v>
      </c>
      <c r="B1" s="6" t="s">
        <v>1</v>
      </c>
      <c r="C1" s="6" t="s">
        <v>2</v>
      </c>
      <c r="D1" s="7" t="s">
        <v>3</v>
      </c>
      <c r="E1" s="7" t="s">
        <v>126</v>
      </c>
      <c r="F1" s="7" t="s">
        <v>43</v>
      </c>
      <c r="G1" s="7" t="s">
        <v>44</v>
      </c>
      <c r="H1" s="142" t="s">
        <v>15</v>
      </c>
    </row>
    <row r="2" spans="1:9" s="1" customFormat="1" ht="15.75" thickBot="1" x14ac:dyDescent="0.3">
      <c r="A2" s="8"/>
      <c r="B2" s="9"/>
      <c r="C2" s="9"/>
      <c r="D2" s="10" t="s">
        <v>65</v>
      </c>
      <c r="E2" s="10" t="s">
        <v>7</v>
      </c>
      <c r="F2" s="10" t="s">
        <v>14</v>
      </c>
      <c r="G2" s="10" t="s">
        <v>14</v>
      </c>
      <c r="H2" s="143" t="s">
        <v>16</v>
      </c>
    </row>
    <row r="3" spans="1:9" x14ac:dyDescent="0.25">
      <c r="A3" s="11" t="s">
        <v>95</v>
      </c>
      <c r="B3" s="31"/>
      <c r="C3" s="31"/>
      <c r="D3" s="32"/>
      <c r="E3" s="32"/>
      <c r="F3" s="32"/>
      <c r="G3" s="32"/>
      <c r="H3" s="83"/>
    </row>
    <row r="4" spans="1:9" ht="15.75" thickBot="1" x14ac:dyDescent="0.3">
      <c r="A4" s="19" t="s">
        <v>102</v>
      </c>
      <c r="B4" s="92" t="s">
        <v>109</v>
      </c>
      <c r="C4" s="92"/>
      <c r="D4" s="60">
        <v>1136994.75</v>
      </c>
      <c r="E4" s="93"/>
      <c r="F4" s="93">
        <v>1.75</v>
      </c>
      <c r="G4" s="84">
        <v>0</v>
      </c>
      <c r="H4" s="22">
        <f t="shared" ref="H4" si="0">100*((F4-G4)/F4)</f>
        <v>100</v>
      </c>
      <c r="I4" s="64" t="s">
        <v>107</v>
      </c>
    </row>
    <row r="5" spans="1:9" x14ac:dyDescent="0.25">
      <c r="B5" s="61" t="s">
        <v>17</v>
      </c>
    </row>
    <row r="6" spans="1:9" x14ac:dyDescent="0.25">
      <c r="B6" s="61" t="s">
        <v>18</v>
      </c>
    </row>
    <row r="7" spans="1:9" x14ac:dyDescent="0.25">
      <c r="B7" s="85" t="s">
        <v>220</v>
      </c>
    </row>
    <row r="8" spans="1:9" x14ac:dyDescent="0.25">
      <c r="B8" s="61" t="s">
        <v>19</v>
      </c>
    </row>
    <row r="9" spans="1:9" x14ac:dyDescent="0.25">
      <c r="B9" s="61" t="s">
        <v>20</v>
      </c>
    </row>
    <row r="10" spans="1:9" x14ac:dyDescent="0.25">
      <c r="B10" s="61" t="s">
        <v>56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5D77F65B47AA4A9C5DDA0F571E02E4" ma:contentTypeVersion="2" ma:contentTypeDescription="Create a new document." ma:contentTypeScope="" ma:versionID="0fa21e1b33fdd06a629b0bb9df8cdbac">
  <xsd:schema xmlns:xsd="http://www.w3.org/2001/XMLSchema" xmlns:xs="http://www.w3.org/2001/XMLSchema" xmlns:p="http://schemas.microsoft.com/office/2006/metadata/properties" xmlns:ns2="04015e1e-d086-481a-b31b-ad514e272073" targetNamespace="http://schemas.microsoft.com/office/2006/metadata/properties" ma:root="true" ma:fieldsID="b7c465b4ebc16352eb8e50b38b8d8d2b" ns2:_="">
    <xsd:import namespace="04015e1e-d086-481a-b31b-ad514e272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15e1e-d086-481a-b31b-ad514e272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064599-7C2D-41DA-BD9A-0E5E3D77BA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B831C-43EE-4231-82F1-0EC1AC2BB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15e1e-d086-481a-b31b-ad514e272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046868-B0D4-4508-8617-9052C2F9B9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BOT</vt:lpstr>
      <vt:lpstr>Cascade</vt:lpstr>
      <vt:lpstr>Versproeiing</vt:lpstr>
      <vt:lpstr>Plaatbeluchting</vt:lpstr>
      <vt:lpstr>Vacuumontgassing</vt:lpstr>
      <vt:lpstr>Membraanontgassing</vt:lpstr>
      <vt:lpstr>Droogfiltratie</vt:lpstr>
    </vt:vector>
  </TitlesOfParts>
  <Company>KWR Watercycle Research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Siegers, Wolter</dc:creator>
  <cp:lastModifiedBy>Meerkerk, Martin</cp:lastModifiedBy>
  <dcterms:created xsi:type="dcterms:W3CDTF">2020-01-14T09:24:44Z</dcterms:created>
  <dcterms:modified xsi:type="dcterms:W3CDTF">2022-06-02T12:28:40Z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0x0101005C5D77F65B47AA4A9C5DDA0F571E02E4</vt:lpwstr>
  </property>
</Properties>
</file>